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SG_F\Vorlagen\Foerdermappe_BioMeth_Bayern_2024\2.2 Biogas-Biomethanleitungen\Hauptdokumente\"/>
    </mc:Choice>
  </mc:AlternateContent>
  <xr:revisionPtr revIDLastSave="0" documentId="13_ncr:1_{C717283F-6DCF-4445-BF39-60137BC7CD7E}" xr6:coauthVersionLast="47" xr6:coauthVersionMax="47" xr10:uidLastSave="{00000000-0000-0000-0000-000000000000}"/>
  <workbookProtection workbookAlgorithmName="SHA-512" workbookHashValue="zwjdqJiWjDHXAsGpJl5o1ySY8nSjZQ81Ph/MoERrJTzhHT2xt1B4vFaZ8HLF45f1Q9COMU4A/L4yUAO6sTcUqw==" workbookSaltValue="EuISDwp3j5ISu9XvdfxK8g==" workbookSpinCount="100000" lockStructure="1"/>
  <bookViews>
    <workbookView xWindow="28680" yWindow="-120" windowWidth="29040" windowHeight="17640" tabRatio="641" xr2:uid="{00000000-000D-0000-FFFF-FFFF00000000}"/>
  </bookViews>
  <sheets>
    <sheet name="Einsatzstoffe Nr. 2.2" sheetId="7" r:id="rId1"/>
    <sheet name="Kostenplan Nr. 2.2" sheetId="3" r:id="rId2"/>
    <sheet name="Anlage W Nr. 2.2" sheetId="4" r:id="rId3"/>
    <sheet name="Biogasleitung ausblenden" sheetId="5" state="hidden" r:id="rId4"/>
  </sheets>
  <externalReferences>
    <externalReference r:id="rId5"/>
  </externalReferences>
  <definedNames>
    <definedName name="_xlnm.Print_Area" localSheetId="2">'Anlage W Nr. 2.2'!$A$1:$J$65</definedName>
    <definedName name="_xlnm.Print_Area" localSheetId="0">'Einsatzstoffe Nr. 2.2'!$A$3:$H$59</definedName>
    <definedName name="Energiepflanzen" localSheetId="0">Tabelle712[Energiepflanzen]</definedName>
    <definedName name="Energiepflanzen">#REF!</definedName>
    <definedName name="FromArray_1">_xlfn.ANCHORARRAY(#REF!)</definedName>
    <definedName name="Koppelprodukt_Zwischenfrucht" localSheetId="0">Tabelle210[Spalte1]</definedName>
    <definedName name="Koppelprodukt_Zwischenfrucht">#REF!</definedName>
    <definedName name="Normluftdruck">[1]Verdichterarbeit!$B$1</definedName>
    <definedName name="Normtemperatur">[1]Verdichterarbeit!$B$2</definedName>
    <definedName name="Substratgruppe" localSheetId="0">#REF!</definedName>
    <definedName name="Substratgruppe">#REF!</definedName>
    <definedName name="Wirtschaftsdünger" localSheetId="0">Tabelle311[Spalte1]</definedName>
    <definedName name="Wirtschaftsdüng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3" l="1" a="1"/>
  <c r="B16" i="3" s="1"/>
  <c r="B52" i="7"/>
  <c r="B36" i="3"/>
  <c r="G31" i="7" l="1"/>
  <c r="A1" i="5" a="1"/>
  <c r="A1" i="5" s="1"/>
  <c r="B5" i="4" a="1"/>
  <c r="B5" i="4" s="1"/>
  <c r="A5" i="3" a="1"/>
  <c r="A5" i="3" s="1"/>
  <c r="D56" i="5" l="1"/>
  <c r="D20" i="5"/>
  <c r="A20" i="5" a="1"/>
  <c r="A20" i="5" s="1"/>
  <c r="E36" i="5"/>
  <c r="E37" i="5"/>
  <c r="E35" i="5"/>
  <c r="A39" i="5" a="1"/>
  <c r="A39" i="5" s="1"/>
  <c r="A40" i="5" a="1"/>
  <c r="A40" i="5" s="1"/>
  <c r="A41" i="5" a="1"/>
  <c r="A41" i="5" s="1"/>
  <c r="A42" i="5" a="1"/>
  <c r="A42" i="5" s="1"/>
  <c r="A43" i="5" a="1"/>
  <c r="A43" i="5" s="1"/>
  <c r="A44" i="5" a="1"/>
  <c r="A44" i="5" s="1"/>
  <c r="A45" i="5" a="1"/>
  <c r="A45" i="5" s="1"/>
  <c r="A36" i="5" a="1"/>
  <c r="A36" i="5" s="1"/>
  <c r="A37" i="5" a="1"/>
  <c r="A37" i="5" s="1"/>
  <c r="A38" i="5" a="1"/>
  <c r="A38" i="5" s="1"/>
  <c r="A35" i="5" a="1"/>
  <c r="A35" i="5" s="1"/>
  <c r="D24" i="5"/>
  <c r="D23" i="5"/>
  <c r="B23" i="5"/>
  <c r="B24" i="5" s="1"/>
  <c r="B22" i="5"/>
  <c r="B21" i="5"/>
  <c r="D21" i="5"/>
  <c r="D22" i="5" s="1"/>
  <c r="A30" i="5" a="1"/>
  <c r="A30" i="5" s="1"/>
  <c r="A31" i="5" a="1"/>
  <c r="A31" i="5" s="1"/>
  <c r="A29" i="5" a="1"/>
  <c r="A29" i="5" s="1"/>
  <c r="A28" i="5" a="1"/>
  <c r="A28" i="5" s="1"/>
  <c r="A27" i="5" a="1"/>
  <c r="A27" i="5" s="1"/>
  <c r="A26" i="5" a="1"/>
  <c r="A26" i="5" s="1"/>
  <c r="A25" i="5" a="1"/>
  <c r="A25" i="5" s="1"/>
  <c r="A24" i="5" a="1"/>
  <c r="A24" i="5" s="1"/>
  <c r="A23" i="5" a="1"/>
  <c r="A23" i="5" s="1"/>
  <c r="A50" i="5"/>
  <c r="A14" i="5"/>
  <c r="B14" i="5"/>
  <c r="A15" i="5"/>
  <c r="B15" i="5"/>
  <c r="B16" i="5"/>
  <c r="E24" i="5" l="1"/>
  <c r="E23" i="5"/>
  <c r="E22" i="5"/>
  <c r="E21" i="5"/>
  <c r="B5" i="5" a="1"/>
  <c r="B5" i="5" s="1"/>
  <c r="B73" i="5"/>
  <c r="D6" i="5"/>
  <c r="B6" i="5" a="1"/>
  <c r="B6" i="5" s="1"/>
  <c r="A6" i="5"/>
  <c r="H5" i="5"/>
  <c r="D5" i="5"/>
  <c r="A5" i="5"/>
  <c r="B19" i="3"/>
  <c r="A16" i="5"/>
  <c r="G49" i="7" l="1"/>
  <c r="H49" i="7" s="1"/>
  <c r="G48" i="7"/>
  <c r="H48" i="7" s="1"/>
  <c r="G47" i="7"/>
  <c r="H47" i="7" s="1"/>
  <c r="G46" i="7"/>
  <c r="H46" i="7" s="1"/>
  <c r="G45" i="7"/>
  <c r="H45" i="7" s="1"/>
  <c r="G44" i="7"/>
  <c r="H44" i="7" s="1"/>
  <c r="G43" i="7"/>
  <c r="H43" i="7" s="1"/>
  <c r="G42" i="7"/>
  <c r="H42" i="7" s="1"/>
  <c r="G50" i="7"/>
  <c r="H50" i="7" s="1"/>
  <c r="G41" i="7"/>
  <c r="H41" i="7" s="1"/>
  <c r="G40" i="7"/>
  <c r="H40" i="7" s="1"/>
  <c r="G39" i="7"/>
  <c r="H39" i="7" s="1"/>
  <c r="G38" i="7"/>
  <c r="H38" i="7" s="1"/>
  <c r="C26" i="7"/>
  <c r="D26" i="7"/>
  <c r="E26" i="7"/>
  <c r="F26" i="7"/>
  <c r="C27" i="7"/>
  <c r="D27" i="7"/>
  <c r="E27" i="7"/>
  <c r="F27" i="7"/>
  <c r="G32" i="7"/>
  <c r="H32" i="7" s="1"/>
  <c r="G51" i="7"/>
  <c r="H51" i="7" s="1"/>
  <c r="G33" i="7"/>
  <c r="H33" i="7" s="1"/>
  <c r="G34" i="7"/>
  <c r="H34" i="7" s="1"/>
  <c r="G35" i="7"/>
  <c r="H35" i="7" s="1"/>
  <c r="G36" i="7"/>
  <c r="H36" i="7" s="1"/>
  <c r="G37" i="7"/>
  <c r="H37" i="7" s="1"/>
  <c r="H31" i="7"/>
  <c r="F12" i="7"/>
  <c r="F13" i="7"/>
  <c r="F14" i="7"/>
  <c r="F15" i="7"/>
  <c r="F16" i="7"/>
  <c r="F17" i="7"/>
  <c r="F18" i="7"/>
  <c r="F19" i="7"/>
  <c r="F20" i="7"/>
  <c r="F21" i="7"/>
  <c r="F22" i="7"/>
  <c r="F23" i="7"/>
  <c r="F24" i="7"/>
  <c r="F25" i="7"/>
  <c r="F28" i="7"/>
  <c r="F29" i="7"/>
  <c r="F11" i="7"/>
  <c r="E12" i="7"/>
  <c r="E13" i="7"/>
  <c r="E14" i="7"/>
  <c r="E15" i="7"/>
  <c r="E16" i="7"/>
  <c r="E17" i="7"/>
  <c r="E18" i="7"/>
  <c r="E19" i="7"/>
  <c r="E20" i="7"/>
  <c r="E21" i="7"/>
  <c r="E22" i="7"/>
  <c r="E23" i="7"/>
  <c r="E24" i="7"/>
  <c r="E25" i="7"/>
  <c r="E28" i="7"/>
  <c r="E29" i="7"/>
  <c r="E11" i="7"/>
  <c r="D12" i="7"/>
  <c r="D13" i="7"/>
  <c r="D14" i="7"/>
  <c r="D15" i="7"/>
  <c r="D16" i="7"/>
  <c r="D17" i="7"/>
  <c r="D18" i="7"/>
  <c r="D19" i="7"/>
  <c r="D20" i="7"/>
  <c r="D21" i="7"/>
  <c r="D22" i="7"/>
  <c r="D23" i="7"/>
  <c r="D24" i="7"/>
  <c r="D25" i="7"/>
  <c r="D28" i="7"/>
  <c r="D29" i="7"/>
  <c r="D11" i="7"/>
  <c r="C11" i="7"/>
  <c r="C13" i="7"/>
  <c r="C14" i="7"/>
  <c r="C15" i="7"/>
  <c r="C16" i="7"/>
  <c r="C17" i="7"/>
  <c r="C18" i="7"/>
  <c r="C19" i="7"/>
  <c r="C20" i="7"/>
  <c r="C21" i="7"/>
  <c r="C22" i="7"/>
  <c r="C23" i="7"/>
  <c r="C24" i="7"/>
  <c r="C25" i="7"/>
  <c r="C28" i="7"/>
  <c r="C29" i="7"/>
  <c r="C12" i="7"/>
  <c r="G28" i="7" l="1"/>
  <c r="H28" i="7" s="1"/>
  <c r="G18" i="7"/>
  <c r="H18" i="7" s="1"/>
  <c r="G27" i="7"/>
  <c r="H27" i="7" s="1"/>
  <c r="G26" i="7"/>
  <c r="H26" i="7" s="1"/>
  <c r="G24" i="7"/>
  <c r="H24" i="7" s="1"/>
  <c r="G16" i="7"/>
  <c r="H16" i="7" s="1"/>
  <c r="G22" i="7"/>
  <c r="H22" i="7" s="1"/>
  <c r="G14" i="7"/>
  <c r="H14" i="7" s="1"/>
  <c r="G20" i="7"/>
  <c r="H20" i="7" s="1"/>
  <c r="G29" i="7"/>
  <c r="H29" i="7" s="1"/>
  <c r="G19" i="7"/>
  <c r="H19" i="7" s="1"/>
  <c r="G25" i="7"/>
  <c r="H25" i="7" s="1"/>
  <c r="G17" i="7"/>
  <c r="H17" i="7" s="1"/>
  <c r="G23" i="7"/>
  <c r="H23" i="7" s="1"/>
  <c r="G21" i="7"/>
  <c r="H21" i="7" s="1"/>
  <c r="G13" i="7"/>
  <c r="H13" i="7" s="1"/>
  <c r="G15" i="7"/>
  <c r="H15" i="7" s="1"/>
  <c r="G11" i="7"/>
  <c r="H11" i="7" s="1"/>
  <c r="G12" i="7"/>
  <c r="H12" i="7" s="1"/>
  <c r="C44" i="3"/>
  <c r="H18" i="3" l="1"/>
  <c r="H17" i="3"/>
  <c r="H16" i="5"/>
  <c r="D16" i="5"/>
  <c r="J16" i="5" s="1"/>
  <c r="D8" i="5"/>
  <c r="D9" i="5"/>
  <c r="D10" i="5"/>
  <c r="D11" i="5"/>
  <c r="D7" i="5"/>
  <c r="H11" i="5"/>
  <c r="H8" i="5"/>
  <c r="H9" i="5"/>
  <c r="H10" i="5"/>
  <c r="H7" i="5"/>
  <c r="C46" i="3" l="1"/>
  <c r="D14" i="5"/>
  <c r="J14" i="5" s="1"/>
  <c r="D15" i="5"/>
  <c r="J15" i="5" s="1"/>
  <c r="G52" i="7" l="1"/>
  <c r="H52" i="7"/>
  <c r="F52" i="7" l="1"/>
  <c r="B67" i="5" s="1"/>
  <c r="I18" i="4"/>
  <c r="B72" i="5" s="1"/>
  <c r="B74" i="5" s="1"/>
  <c r="B20" i="5"/>
  <c r="E20" i="5" s="1"/>
  <c r="E32" i="5" s="1"/>
  <c r="B66" i="5"/>
  <c r="I15" i="4"/>
  <c r="B80" i="5" l="1"/>
  <c r="B81" i="5" s="1"/>
  <c r="Q54" i="7"/>
  <c r="I14" i="4"/>
  <c r="E5" i="5" l="1"/>
  <c r="F5" i="5" l="1"/>
  <c r="E6" i="5"/>
  <c r="E7" i="5" l="1"/>
  <c r="E8" i="5" s="1"/>
  <c r="E9" i="5" s="1"/>
  <c r="E14" i="5" s="1"/>
  <c r="F14" i="5" s="1"/>
  <c r="G14" i="5" s="1"/>
  <c r="F6" i="5"/>
  <c r="H80" i="5"/>
  <c r="I81" i="5"/>
  <c r="G81" i="5"/>
  <c r="H81" i="5" l="1"/>
  <c r="J81" i="5" s="1"/>
  <c r="J80" i="5"/>
  <c r="E10" i="5"/>
  <c r="B68" i="5"/>
  <c r="B61" i="5" l="1"/>
  <c r="B56" i="5" s="1"/>
  <c r="E56" i="5" s="1"/>
  <c r="B77" i="5"/>
  <c r="J82" i="5"/>
  <c r="D85" i="5" s="1"/>
  <c r="E11" i="5"/>
  <c r="E15" i="5"/>
  <c r="F15" i="5" s="1"/>
  <c r="G15" i="5" s="1"/>
  <c r="B82" i="5"/>
  <c r="E80" i="5"/>
  <c r="E81" i="5" l="1"/>
  <c r="E82" i="5" s="1"/>
  <c r="D82" i="5" s="1"/>
  <c r="B8" i="5" l="1"/>
  <c r="B9" i="5"/>
  <c r="B10" i="5"/>
  <c r="B11" i="5"/>
  <c r="B7" i="5"/>
  <c r="F7" i="5"/>
  <c r="A11" i="5"/>
  <c r="A8" i="5"/>
  <c r="A9" i="5"/>
  <c r="A10" i="5"/>
  <c r="A7" i="5"/>
  <c r="A52" i="5"/>
  <c r="A51" i="5"/>
  <c r="F8" i="5" l="1"/>
  <c r="I9" i="5"/>
  <c r="I8" i="5"/>
  <c r="E51" i="5"/>
  <c r="I7" i="5"/>
  <c r="I10" i="5" l="1"/>
  <c r="I11" i="5"/>
  <c r="F9" i="5" l="1"/>
  <c r="F10" i="5"/>
  <c r="E16" i="5" l="1"/>
  <c r="F11" i="5"/>
  <c r="F16" i="5" l="1"/>
  <c r="B27" i="3" l="1"/>
  <c r="B12" i="5"/>
  <c r="K6" i="5" l="1"/>
  <c r="K5" i="5"/>
  <c r="K7" i="5"/>
  <c r="K8" i="5"/>
  <c r="K10" i="5"/>
  <c r="K9" i="5"/>
  <c r="K11" i="5"/>
  <c r="I16" i="5"/>
  <c r="G16" i="5"/>
  <c r="I5" i="5"/>
  <c r="B30" i="3"/>
  <c r="E46" i="3" l="1" a="1"/>
  <c r="E46" i="3" s="1"/>
  <c r="K12" i="5"/>
  <c r="I17" i="5"/>
  <c r="C40" i="3"/>
  <c r="C38" i="3"/>
  <c r="E38" i="5" s="1"/>
  <c r="E46" i="5" s="1"/>
  <c r="C52" i="3" l="1"/>
  <c r="C7" i="5" s="1"/>
  <c r="G7" i="5" s="1"/>
  <c r="C11" i="5" l="1"/>
  <c r="J11" i="5" s="1"/>
  <c r="C8" i="5"/>
  <c r="J8" i="5" s="1"/>
  <c r="E52" i="3"/>
  <c r="C9" i="5"/>
  <c r="G9" i="5" s="1"/>
  <c r="C53" i="3"/>
  <c r="C10" i="5"/>
  <c r="G10" i="5" s="1"/>
  <c r="C5" i="5"/>
  <c r="J5" i="5" s="1"/>
  <c r="C6" i="5"/>
  <c r="J6" i="5" s="1"/>
  <c r="J7" i="5"/>
  <c r="E52" i="5"/>
  <c r="G5" i="5" l="1"/>
  <c r="G11" i="5"/>
  <c r="C12" i="5"/>
  <c r="B17" i="5" s="1"/>
  <c r="B38" i="5" s="1"/>
  <c r="C38" i="5" s="1"/>
  <c r="G6" i="5"/>
  <c r="J9" i="5"/>
  <c r="J10" i="5"/>
  <c r="J17" i="5" s="1"/>
  <c r="G8" i="5"/>
  <c r="G17" i="5"/>
  <c r="E50" i="5" s="1"/>
  <c r="B52" i="5" s="1"/>
  <c r="J12" i="5" l="1"/>
  <c r="B50" i="5"/>
  <c r="E53" i="5"/>
  <c r="E57" i="5" s="1"/>
  <c r="E58" i="5" s="1"/>
  <c r="B51" i="5"/>
  <c r="B53"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<sst xmlns="http://schemas.openxmlformats.org/spreadsheetml/2006/main" count="222" uniqueCount="171">
  <si>
    <t>unterer Heizwert Methan</t>
  </si>
  <si>
    <t>Ausblenden</t>
  </si>
  <si>
    <t>Ort, Datum</t>
  </si>
  <si>
    <t>Rechtsverbindliche Unterschrift Antragsteller/in</t>
  </si>
  <si>
    <t>Dieses Formular ist mit der EDV auszufüllen, auszudrucken und unterschrieben dem Förderantrag beizufügen.</t>
  </si>
  <si>
    <r>
      <t xml:space="preserve">Name Antragsteller/in; </t>
    </r>
    <r>
      <rPr>
        <b/>
        <sz val="10"/>
        <color theme="1"/>
        <rFont val="Arial"/>
        <family val="2"/>
      </rPr>
      <t>Projektbezeichnung</t>
    </r>
    <r>
      <rPr>
        <sz val="11"/>
        <color theme="1"/>
        <rFont val="Calibri"/>
        <family val="2"/>
        <scheme val="minor"/>
      </rPr>
      <t xml:space="preserve"> (z. B. </t>
    </r>
    <r>
      <rPr>
        <b/>
        <sz val="10"/>
        <color theme="1"/>
        <rFont val="Arial"/>
        <family val="2"/>
      </rPr>
      <t>Biogasleitung Ort oder Biomethanleitung Ort</t>
    </r>
    <r>
      <rPr>
        <sz val="11"/>
        <color theme="1"/>
        <rFont val="Calibri"/>
        <family val="2"/>
        <scheme val="minor"/>
      </rPr>
      <t>)</t>
    </r>
  </si>
  <si>
    <r>
      <t>Biogas- oder Biomethanleitung</t>
    </r>
    <r>
      <rPr>
        <sz val="11"/>
        <color theme="1"/>
        <rFont val="Arial"/>
        <family val="2"/>
      </rPr>
      <t xml:space="preserve"> </t>
    </r>
  </si>
  <si>
    <t>m</t>
  </si>
  <si>
    <t xml:space="preserve">Biogas- oder Biomethanleitung </t>
  </si>
  <si>
    <t>Kosten "Biogas- oder Biomethanleitung"</t>
  </si>
  <si>
    <t>Übergabestation</t>
  </si>
  <si>
    <t xml:space="preserve">   Übergabestation mit Gasbeschaffenheitsmessung</t>
  </si>
  <si>
    <t xml:space="preserve">   Feinentschwefelung</t>
  </si>
  <si>
    <t xml:space="preserve">   Konditionierung inklusive Gastrocknung</t>
  </si>
  <si>
    <t xml:space="preserve">   Kompression</t>
  </si>
  <si>
    <t xml:space="preserve">   Kondensatschächte</t>
  </si>
  <si>
    <t>Kosten "Übergabestation"</t>
  </si>
  <si>
    <t>Nicht zuwendungsfähige Kosten</t>
  </si>
  <si>
    <t>Kosten für Machbarkeitsstudien</t>
  </si>
  <si>
    <t>Behördliche Gebühren</t>
  </si>
  <si>
    <t>Summe nicht zuwendungsfähige sonstige Kosten</t>
  </si>
  <si>
    <r>
      <t xml:space="preserve">kalkulierte Gesamtkosten der Investition 
</t>
    </r>
    <r>
      <rPr>
        <sz val="11"/>
        <color theme="1"/>
        <rFont val="Calibri"/>
        <family val="2"/>
        <scheme val="minor"/>
      </rPr>
      <t>(entspricht dem Gesamtfinanzierungsbedarf)</t>
    </r>
  </si>
  <si>
    <t>Anzahl Übergabestationen</t>
  </si>
  <si>
    <t>Festbetrag: max. 50.000 € pro Übergabestation</t>
  </si>
  <si>
    <t>Festbetrag: max. 100 € pro Meter neuerrichteter Leitungstrasse</t>
  </si>
  <si>
    <t>errechneter Festbetrag Biogas- oder Biomethanleitung</t>
  </si>
  <si>
    <t>Angaben sind hier entsprechend der Anlage zur De-minimis-Erklärung Gewerbe zu machen</t>
  </si>
  <si>
    <t>Beantragte Förderung  Biogas- oder Biomethanleitung</t>
  </si>
  <si>
    <t>(Bagatellgrenze: 50.000 €)</t>
  </si>
  <si>
    <r>
      <t xml:space="preserve">Bitte beachten Sie, dass </t>
    </r>
    <r>
      <rPr>
        <u/>
        <sz val="10"/>
        <rFont val="Arial"/>
        <family val="2"/>
      </rPr>
      <t>alle Angaben Pflichtangaben</t>
    </r>
    <r>
      <rPr>
        <sz val="10"/>
        <rFont val="Arial"/>
        <family val="2"/>
      </rPr>
      <t xml:space="preserve"> sind, ohne die eine Antragsbearbeitung nicht möglich ist!</t>
    </r>
  </si>
  <si>
    <t>Technische Angaben</t>
  </si>
  <si>
    <t>%</t>
  </si>
  <si>
    <t>Kalkulatorischer Zinssatz Eigenkapital</t>
  </si>
  <si>
    <t>Zinssatz für eingesetzte Fremdmittel (Kredite)</t>
  </si>
  <si>
    <t>€/a</t>
  </si>
  <si>
    <t xml:space="preserve">Ort, Datum </t>
  </si>
  <si>
    <r>
      <t>Antragsteller/</t>
    </r>
    <r>
      <rPr>
        <b/>
        <sz val="8"/>
        <rFont val="Arial"/>
        <family val="2"/>
      </rPr>
      <t xml:space="preserve">Projektbezeichnung </t>
    </r>
    <r>
      <rPr>
        <sz val="8"/>
        <rFont val="Arial"/>
        <family val="2"/>
      </rPr>
      <t>(z. B.</t>
    </r>
    <r>
      <rPr>
        <b/>
        <sz val="8"/>
        <rFont val="Arial"/>
        <family val="2"/>
      </rPr>
      <t xml:space="preserve"> BGA XY</t>
    </r>
    <r>
      <rPr>
        <sz val="8"/>
        <rFont val="Arial"/>
        <family val="2"/>
      </rPr>
      <t>)</t>
    </r>
  </si>
  <si>
    <t>Angaben zu Preisen und Kosten (Netto)</t>
  </si>
  <si>
    <t>ct/kWh</t>
  </si>
  <si>
    <t>Trassenlänge</t>
  </si>
  <si>
    <t>3. Sonstige Kosten</t>
  </si>
  <si>
    <t>Versicherung</t>
  </si>
  <si>
    <t>ZS Sonstige Kosten</t>
  </si>
  <si>
    <t>4. Gesamt</t>
  </si>
  <si>
    <t>Jahreskostenkalkulation</t>
  </si>
  <si>
    <t>Nutzungsdauer</t>
  </si>
  <si>
    <t>Zinssatz kalk.</t>
  </si>
  <si>
    <t>Annuität n. Gl. (1)</t>
  </si>
  <si>
    <t>Kapital-kosten</t>
  </si>
  <si>
    <t>Instandhaltung</t>
  </si>
  <si>
    <t>Summen bzw. Mittelwerte</t>
  </si>
  <si>
    <t>Normluftdruck</t>
  </si>
  <si>
    <t>Normtemperatur</t>
  </si>
  <si>
    <t>Biogasmenge zu verdichten</t>
  </si>
  <si>
    <t>W=m * R * T * ln(p2 / p1)</t>
  </si>
  <si>
    <t>Element</t>
  </si>
  <si>
    <t>Volumen</t>
  </si>
  <si>
    <t>Normdichte</t>
  </si>
  <si>
    <t>Masse</t>
  </si>
  <si>
    <t>R</t>
  </si>
  <si>
    <t>T</t>
  </si>
  <si>
    <t>p2-ü</t>
  </si>
  <si>
    <t>p1-ü</t>
  </si>
  <si>
    <t>Verdichterwirkungsgrad</t>
  </si>
  <si>
    <t>Elektrizitätsbedarf</t>
  </si>
  <si>
    <t>Druckverlust</t>
  </si>
  <si>
    <t>mbar</t>
  </si>
  <si>
    <t>2. Bedarfsgebundene Kosten</t>
  </si>
  <si>
    <t>Trocknung</t>
  </si>
  <si>
    <t>Verdichtung</t>
  </si>
  <si>
    <t>Arbeitsaufwand Entleerung Kondensatschacht</t>
  </si>
  <si>
    <t>24 h-Rufbereitschaft</t>
  </si>
  <si>
    <t>ggf. Kosten Aktivkohle</t>
  </si>
  <si>
    <t>ggf. Entsorgungskosten Aktivkohle</t>
  </si>
  <si>
    <t>Länge der Luftlinie zwischen Start und Endpunkt der Leitung</t>
  </si>
  <si>
    <t>Angaben zur Kostenstruktur und Wirtschaftlichkeit</t>
  </si>
  <si>
    <r>
      <rPr>
        <b/>
        <sz val="22"/>
        <color theme="1"/>
        <rFont val="Arial"/>
        <family val="2"/>
      </rPr>
      <t>Kostenplan</t>
    </r>
    <r>
      <rPr>
        <sz val="14"/>
        <color theme="1"/>
        <rFont val="Arial"/>
        <family val="2"/>
      </rPr>
      <t xml:space="preserve"> (Investitionskosten </t>
    </r>
    <r>
      <rPr>
        <b/>
        <u/>
        <sz val="14"/>
        <color theme="1"/>
        <rFont val="Arial"/>
        <family val="2"/>
      </rPr>
      <t>netto</t>
    </r>
    <r>
      <rPr>
        <sz val="14"/>
        <color theme="1"/>
        <rFont val="Arial"/>
        <family val="2"/>
      </rPr>
      <t xml:space="preserve"> der Biogas- bzw. Biomethanleitung)</t>
    </r>
  </si>
  <si>
    <r>
      <rPr>
        <b/>
        <u/>
        <sz val="11"/>
        <color theme="1"/>
        <rFont val="Arial"/>
        <family val="2"/>
      </rPr>
      <t>Erklärung Antragsteller/in</t>
    </r>
    <r>
      <rPr>
        <b/>
        <sz val="11"/>
        <color theme="1"/>
        <rFont val="Arial"/>
        <family val="2"/>
      </rPr>
      <t>: 
Mir ist bekannt, dass diese Anlage verbindlicher Bestandteil des Förderantrags BioMeth Bayern ist und die darin gemachten Angaben subventionserheblich sind.</t>
    </r>
  </si>
  <si>
    <t>Länge neu errichtete Biogas- oder Biomethanleitung</t>
  </si>
  <si>
    <t>Menge in t/a</t>
  </si>
  <si>
    <t>TS</t>
  </si>
  <si>
    <t>oTS</t>
  </si>
  <si>
    <t>Biogas/a</t>
  </si>
  <si>
    <t>Methan/a</t>
  </si>
  <si>
    <t>Zw.-frucht (Raps)</t>
  </si>
  <si>
    <t>Rindermist</t>
  </si>
  <si>
    <t>Schweinegülle</t>
  </si>
  <si>
    <t>Schweinegülle sep.</t>
  </si>
  <si>
    <t>Maisstrohsilage</t>
  </si>
  <si>
    <t>HTK</t>
  </si>
  <si>
    <t>Zw.-frucht (Weidelgras)</t>
  </si>
  <si>
    <t>Zw.-frucht (Kleegras)</t>
  </si>
  <si>
    <t>BG</t>
  </si>
  <si>
    <t>Methan</t>
  </si>
  <si>
    <t>Getreidestroh</t>
  </si>
  <si>
    <t>Labor</t>
  </si>
  <si>
    <t>Richtwert</t>
  </si>
  <si>
    <t>Rindergülle</t>
  </si>
  <si>
    <t>Rindergülle sep.</t>
  </si>
  <si>
    <t>Pferdemist</t>
  </si>
  <si>
    <t>Geflügelmist</t>
  </si>
  <si>
    <t>LfL (Silage Ährenschieben)</t>
  </si>
  <si>
    <t>Zw.-frucht (Grünroggen)</t>
  </si>
  <si>
    <t>LfL (Silage jung)</t>
  </si>
  <si>
    <t>Folgende Einsatzstoffe sind zur Gaserzeugung für die beantragte Biogas- bzw. Biomethanleitung vorgesehen:</t>
  </si>
  <si>
    <t>Maissilage</t>
  </si>
  <si>
    <t>Getreide-GPS</t>
  </si>
  <si>
    <t>Grassilage</t>
  </si>
  <si>
    <t>Zuckerrübensilage</t>
  </si>
  <si>
    <t>Silphiesilage</t>
  </si>
  <si>
    <t>Kleegrassilage</t>
  </si>
  <si>
    <t>Riesenweizengrassilage</t>
  </si>
  <si>
    <t>Sorghumsilage</t>
  </si>
  <si>
    <t>Getreideschrot</t>
  </si>
  <si>
    <t>Körnermais</t>
  </si>
  <si>
    <t>CCM</t>
  </si>
  <si>
    <t>Gasgestehungskosten</t>
  </si>
  <si>
    <t>Gasverkaufspreis</t>
  </si>
  <si>
    <t>Nm³</t>
  </si>
  <si>
    <t>Verwaltung</t>
  </si>
  <si>
    <t>Biomethanmenge zu verdichten</t>
  </si>
  <si>
    <t>oder</t>
  </si>
  <si>
    <t>Gasenergie</t>
  </si>
  <si>
    <t>Zw.Summe FF Kosten</t>
  </si>
  <si>
    <t>Menge Rohbiogas abgeleitet von Einsatzstoffen</t>
  </si>
  <si>
    <t>Menge Biomethan abgeleitet von Einsatzstoffen</t>
  </si>
  <si>
    <t>Einsatzsstoffe</t>
  </si>
  <si>
    <t>zuwendungsfähige Kosten</t>
  </si>
  <si>
    <t>Ab hier können Sie Einsatzstoffe eintragen, für die keine vorgegebenen Werte zur Verfügung stehen:</t>
  </si>
  <si>
    <r>
      <t xml:space="preserve">Meter neu errichteter Biogas- oder Biomethanleitungstrasse
</t>
    </r>
    <r>
      <rPr>
        <sz val="10"/>
        <color rgb="FF0000FF"/>
        <rFont val="Arial"/>
        <family val="2"/>
      </rPr>
      <t>(= Wert aus Zelle B14)</t>
    </r>
  </si>
  <si>
    <t>In den letzten drei Jahren erhaltene bzw. beantragte 
De-minimis-Beihilfen</t>
  </si>
  <si>
    <r>
      <t>Beantragt wird</t>
    </r>
    <r>
      <rPr>
        <sz val="12"/>
        <rFont val="Arial"/>
        <family val="2"/>
      </rPr>
      <t>:</t>
    </r>
  </si>
  <si>
    <r>
      <t xml:space="preserve">         </t>
    </r>
    <r>
      <rPr>
        <b/>
        <sz val="12"/>
        <rFont val="Arial"/>
        <family val="2"/>
      </rPr>
      <t>Biogasleitung</t>
    </r>
    <r>
      <rPr>
        <sz val="12"/>
        <rFont val="Arial"/>
        <family val="2"/>
      </rPr>
      <t xml:space="preserve"> mit einer Länge von mindestens 300 m Luftlinie</t>
    </r>
  </si>
  <si>
    <r>
      <t xml:space="preserve">         </t>
    </r>
    <r>
      <rPr>
        <b/>
        <sz val="12"/>
        <rFont val="Arial"/>
        <family val="2"/>
      </rPr>
      <t>Biomethanleitung</t>
    </r>
    <r>
      <rPr>
        <sz val="12"/>
        <rFont val="Arial"/>
        <family val="2"/>
      </rPr>
      <t xml:space="preserve"> mit einer Länge von mindestens 300 m Luftlinie</t>
    </r>
  </si>
  <si>
    <r>
      <t>Instandhaltung</t>
    </r>
    <r>
      <rPr>
        <sz val="10"/>
        <rFont val="Arial"/>
        <family val="2"/>
      </rPr>
      <t xml:space="preserve"> (vgl. VDI 2067) änderbar</t>
    </r>
  </si>
  <si>
    <t>Investitionskosten</t>
  </si>
  <si>
    <r>
      <rPr>
        <sz val="12"/>
        <color theme="1"/>
        <rFont val="Arial"/>
        <family val="2"/>
      </rPr>
      <t>beantragte</t>
    </r>
    <r>
      <rPr>
        <b/>
        <sz val="12"/>
        <color theme="1"/>
        <rFont val="Arial"/>
        <family val="2"/>
      </rPr>
      <t xml:space="preserve"> zuwendungsfähige Kosten</t>
    </r>
    <r>
      <rPr>
        <sz val="12"/>
        <color theme="1"/>
        <rFont val="Arial"/>
        <family val="2"/>
      </rPr>
      <t xml:space="preserve"> Biogas- bzw. Biomethanleitung) </t>
    </r>
    <r>
      <rPr>
        <sz val="10"/>
        <color rgb="FF0000FF"/>
        <rFont val="Arial"/>
        <family val="2"/>
      </rPr>
      <t>(Übertrag aus B 30)</t>
    </r>
  </si>
  <si>
    <t>Volumenanteil Methan im Biomethan in Prozent lt. Antragskonzept</t>
  </si>
  <si>
    <t>bei Aufbereitung: Aufbereitungsverluste</t>
  </si>
  <si>
    <t>Sonstiges (z. B. Kosten für Grundstückskauf, Abbruch- und Demontagekosten, Zwischenfinanzierung und die Gestaltung des Außenbereichs, Ersatzteile, Eigenleistungen)</t>
  </si>
  <si>
    <r>
      <t>BG</t>
    </r>
    <r>
      <rPr>
        <b/>
        <vertAlign val="subscript"/>
        <sz val="11"/>
        <rFont val="Arial"/>
        <family val="2"/>
      </rPr>
      <t>spez</t>
    </r>
  </si>
  <si>
    <r>
      <t>M</t>
    </r>
    <r>
      <rPr>
        <b/>
        <vertAlign val="subscript"/>
        <sz val="11"/>
        <rFont val="Arial"/>
        <family val="2"/>
      </rPr>
      <t>spez</t>
    </r>
  </si>
  <si>
    <t>Erklärung Antragsteller/in: 
Mir ist bekannt, dass diese Anlage verbindlicher Bestandteil des Förderantrags BioMeth Bayern ist und die darin gemachten Angaben subventionserheblich sind.</t>
  </si>
  <si>
    <t>AfA</t>
  </si>
  <si>
    <t>Anteil</t>
  </si>
  <si>
    <t>1. Kapitalgebunde Kosten</t>
  </si>
  <si>
    <r>
      <t>kWh</t>
    </r>
    <r>
      <rPr>
        <b/>
        <vertAlign val="subscript"/>
        <sz val="10"/>
        <rFont val="Century Gothic"/>
        <family val="2"/>
      </rPr>
      <t>spez</t>
    </r>
  </si>
  <si>
    <r>
      <t>CH</t>
    </r>
    <r>
      <rPr>
        <vertAlign val="subscript"/>
        <sz val="10"/>
        <rFont val="Century Gothic"/>
        <family val="2"/>
      </rPr>
      <t>4</t>
    </r>
  </si>
  <si>
    <r>
      <t>CO</t>
    </r>
    <r>
      <rPr>
        <vertAlign val="subscript"/>
        <sz val="10"/>
        <rFont val="Century Gothic"/>
        <family val="2"/>
      </rPr>
      <t>2</t>
    </r>
  </si>
  <si>
    <t>ZS Bedarfsgebundene Kosten</t>
  </si>
  <si>
    <t>Strombedarf Trocknung</t>
  </si>
  <si>
    <t>kWh/a</t>
  </si>
  <si>
    <t>Strombedarf Verdichtung</t>
  </si>
  <si>
    <t>€/kg</t>
  </si>
  <si>
    <t>kg/a</t>
  </si>
  <si>
    <t>ggf. Verbrauch Aktivkohle</t>
  </si>
  <si>
    <t>Strompreis (Trocknung und Verdichtung)</t>
  </si>
  <si>
    <t>Einnahmen</t>
  </si>
  <si>
    <t>5. Gewinn</t>
  </si>
  <si>
    <t>Ausgaben</t>
  </si>
  <si>
    <t>Gewinn</t>
  </si>
  <si>
    <t>W</t>
  </si>
  <si>
    <t>Summe/Mittel</t>
  </si>
  <si>
    <r>
      <t xml:space="preserve">TS </t>
    </r>
    <r>
      <rPr>
        <b/>
        <sz val="8"/>
        <rFont val="Arial"/>
        <family val="2"/>
      </rPr>
      <t xml:space="preserve"> 
</t>
    </r>
    <r>
      <rPr>
        <sz val="8"/>
        <rFont val="Arial"/>
        <family val="2"/>
      </rPr>
      <t>(änderbar)</t>
    </r>
  </si>
  <si>
    <t>Höhe Eigenkapital</t>
  </si>
  <si>
    <t>€</t>
  </si>
  <si>
    <t>Summe/Durchschnitt:</t>
  </si>
  <si>
    <t>Rechtsverbindliche Unterschrift, Stempel Ing.büro</t>
  </si>
  <si>
    <t>ct/kWh Hu</t>
  </si>
  <si>
    <t>Kosten gemäß § 33 Abs. 1 GasNZV, die nicht vom Netzbetreiber getragen werden müssen</t>
  </si>
  <si>
    <t>Fördersumme, wenn Kosten gemäß §33 GasNZV beantragt werden (dabei wird auch die Gasübergabestation zur Förderung berücksichtigt)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</si>
</sst>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2" formatCode="_-* #,##0\ &quot;€&quot;_-;\-* #,##0\ &quot;€&quot;_-;_-* &quot;-&quot;\ &quot;€&quot;_-;_-@_-"/>
    <numFmt numFmtId="44" formatCode="_-* #,##0.00\ &quot;€&quot;_-;\-* #,##0.00\ &quot;€&quot;_-;_-* &quot;-&quot;??\ &quot;€&quot;_-;_-@_-"/>
    <numFmt numFmtId="43" formatCode="_-* #,##0.00_-;\-* #,##0.00_-;_-* &quot;-&quot;??_-;_-@_-"/>
    <numFmt numFmtId="164" formatCode="#,##0.00\ &quot;kWh/m³M&quot;"/>
    <numFmt numFmtId="165" formatCode="#,##0\ &quot;kWh/a&quot;"/>
    <numFmt numFmtId="166" formatCode="_-* #,##0\ [$€-407]_-;\-* #,##0\ [$€-407]_-;_-* &quot;-&quot;??\ [$€-407]_-;_-@_-"/>
    <numFmt numFmtId="167" formatCode="_-* #,##0.00\ [$€-407]_-;\-* #,##0.00\ [$€-407]_-;_-* &quot;-&quot;??\ [$€-407]_-;_-@_-"/>
    <numFmt numFmtId="168" formatCode="#,##0\ &quot;€&quot;"/>
    <numFmt numFmtId="169" formatCode="#,##0\ &quot;m&quot;"/>
    <numFmt numFmtId="170" formatCode="d/m/yy;@"/>
    <numFmt numFmtId="171" formatCode="#,##0\ &quot;€/a&quot;"/>
    <numFmt numFmtId="172" formatCode="0.0%"/>
    <numFmt numFmtId="173" formatCode="#,##0.000\ &quot;€/kWhel&quot;"/>
    <numFmt numFmtId="174" formatCode="#,##0.000\ &quot;€/kWh&quot;"/>
    <numFmt numFmtId="175" formatCode="0\ &quot;€/m&quot;"/>
    <numFmt numFmtId="176" formatCode="0.0\ &quot;a&quot;"/>
    <numFmt numFmtId="177" formatCode="#,##0.00\ &quot;mbar&quot;"/>
    <numFmt numFmtId="178" formatCode="#,##0.00\ &quot;K&quot;"/>
    <numFmt numFmtId="179" formatCode="#,##0\ &quot;m³ BG/a&quot;"/>
    <numFmt numFmtId="180" formatCode="0.0%\ &quot;Methan&quot;"/>
    <numFmt numFmtId="181" formatCode="#,##0\ &quot;m³/a&quot;"/>
    <numFmt numFmtId="182" formatCode="0.0000\ &quot;kg/m³&quot;"/>
    <numFmt numFmtId="183" formatCode="#,##0\ &quot;kg/a&quot;"/>
    <numFmt numFmtId="184" formatCode="#,##0\ &quot;J/kg/K&quot;"/>
    <numFmt numFmtId="185" formatCode="0\ &quot;° C&quot;"/>
    <numFmt numFmtId="186" formatCode="0\ &quot;mbar&quot;"/>
    <numFmt numFmtId="187" formatCode="#,##0\ &quot;kWh&quot;"/>
    <numFmt numFmtId="188" formatCode="0.0"/>
    <numFmt numFmtId="189" formatCode="_-* #,##0\ &quot;€&quot;_-;\-* #,##0\ &quot;€&quot;_-;_-* &quot;-&quot;??\ &quot;€&quot;_-;_-@_-"/>
    <numFmt numFmtId="190" formatCode="#,##0\ &quot;m³ BG/t oTS&quot;"/>
    <numFmt numFmtId="191" formatCode="#,##0\ &quot;m³ BG&quot;"/>
    <numFmt numFmtId="192" formatCode="#,##0\ &quot;m³ M&quot;"/>
    <numFmt numFmtId="193" formatCode="#,##0.00\ &quot;kWh/m³&quot;"/>
    <numFmt numFmtId="194" formatCode="#,##0\ &quot;m³ BM/a&quot;"/>
    <numFmt numFmtId="195" formatCode="#,##0.00\ &quot;€&quot;"/>
    <numFmt numFmtId="196" formatCode="#,##0.00\ &quot;€/kg&quot;"/>
  </numFmts>
  <fonts count="4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b/>
      <sz val="12"/>
      <color theme="1"/>
      <name val="Arial"/>
      <family val="2"/>
    </font>
    <font>
      <sz val="8"/>
      <name val="Arial"/>
      <family val="2"/>
    </font>
    <font>
      <b/>
      <sz val="8"/>
      <name val="Arial"/>
      <family val="2"/>
    </font>
    <font>
      <sz val="10"/>
      <name val="Arial"/>
      <family val="2"/>
    </font>
    <font>
      <b/>
      <sz val="10"/>
      <name val="Arial"/>
      <family val="2"/>
    </font>
    <font>
      <b/>
      <sz val="11"/>
      <name val="Arial"/>
      <family val="2"/>
    </font>
    <font>
      <b/>
      <u/>
      <sz val="14"/>
      <color theme="1"/>
      <name val="Arial"/>
      <family val="2"/>
    </font>
    <font>
      <sz val="12"/>
      <name val="Arial"/>
      <family val="2"/>
    </font>
    <font>
      <b/>
      <sz val="12"/>
      <name val="Arial"/>
      <family val="2"/>
    </font>
    <font>
      <sz val="10"/>
      <color theme="1"/>
      <name val="Arial"/>
      <family val="2"/>
    </font>
    <font>
      <b/>
      <sz val="14"/>
      <color theme="1"/>
      <name val="Arial"/>
      <family val="2"/>
    </font>
    <font>
      <sz val="14"/>
      <color theme="1"/>
      <name val="Arial"/>
      <family val="2"/>
    </font>
    <font>
      <b/>
      <sz val="10"/>
      <color theme="1"/>
      <name val="Arial"/>
      <family val="2"/>
    </font>
    <font>
      <b/>
      <sz val="10"/>
      <color rgb="FFFF0000"/>
      <name val="Arial"/>
      <family val="2"/>
    </font>
    <font>
      <sz val="12"/>
      <color theme="1"/>
      <name val="Arial"/>
      <family val="2"/>
    </font>
    <font>
      <sz val="10"/>
      <color rgb="FF0000FF"/>
      <name val="Arial"/>
      <family val="2"/>
    </font>
    <font>
      <sz val="10"/>
      <color rgb="FFFF0000"/>
      <name val="Arial"/>
      <family val="2"/>
    </font>
    <font>
      <sz val="10"/>
      <name val="Arial Narrow"/>
      <family val="2"/>
    </font>
    <font>
      <b/>
      <sz val="16"/>
      <name val="Arial"/>
      <family val="2"/>
    </font>
    <font>
      <u/>
      <sz val="10"/>
      <name val="Arial"/>
      <family val="2"/>
    </font>
    <font>
      <sz val="10"/>
      <name val="MS Sans Serif"/>
      <family val="2"/>
    </font>
    <font>
      <sz val="11"/>
      <name val="Century Gothic"/>
      <family val="2"/>
    </font>
    <font>
      <b/>
      <sz val="10"/>
      <name val="Century Gothic"/>
      <family val="2"/>
    </font>
    <font>
      <sz val="10"/>
      <name val="Century Gothic"/>
      <family val="2"/>
    </font>
    <font>
      <sz val="11"/>
      <name val="Century Gothic"/>
      <family val="2"/>
    </font>
    <font>
      <i/>
      <sz val="10"/>
      <name val="Century Gothic"/>
      <family val="2"/>
    </font>
    <font>
      <b/>
      <sz val="22"/>
      <color theme="1"/>
      <name val="Arial"/>
      <family val="2"/>
    </font>
    <font>
      <b/>
      <sz val="22"/>
      <name val="Arial"/>
      <family val="2"/>
    </font>
    <font>
      <b/>
      <u/>
      <sz val="11"/>
      <color theme="1"/>
      <name val="Arial"/>
      <family val="2"/>
    </font>
    <font>
      <sz val="9"/>
      <color theme="1"/>
      <name val="Arial"/>
      <family val="2"/>
    </font>
    <font>
      <u/>
      <sz val="12"/>
      <name val="Arial"/>
      <family val="2"/>
    </font>
    <font>
      <b/>
      <vertAlign val="subscript"/>
      <sz val="11"/>
      <name val="Arial"/>
      <family val="2"/>
    </font>
    <font>
      <sz val="10"/>
      <color theme="1"/>
      <name val="Century Gothic"/>
      <family val="2"/>
    </font>
    <font>
      <b/>
      <i/>
      <u/>
      <sz val="10"/>
      <name val="Century Gothic"/>
      <family val="2"/>
    </font>
    <font>
      <b/>
      <vertAlign val="subscript"/>
      <sz val="10"/>
      <name val="Century Gothic"/>
      <family val="2"/>
    </font>
    <font>
      <vertAlign val="subscript"/>
      <sz val="10"/>
      <name val="Century Gothic"/>
      <family val="2"/>
    </font>
    <font>
      <b/>
      <sz val="11"/>
      <name val="Century Gothic"/>
      <family val="2"/>
    </font>
    <font>
      <i/>
      <sz val="11"/>
      <name val="Century Gothic"/>
      <family val="2"/>
    </font>
    <font>
      <b/>
      <sz val="12"/>
      <name val="Century Gothic"/>
      <family val="2"/>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FF"/>
        <bgColor indexed="64"/>
      </patternFill>
    </fill>
    <fill>
      <patternFill patternType="solid">
        <fgColor theme="0"/>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s>
  <borders count="7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hair">
        <color auto="1"/>
      </left>
      <right style="hair">
        <color auto="1"/>
      </right>
      <top style="hair">
        <color auto="1"/>
      </top>
      <bottom style="hair">
        <color auto="1"/>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otted">
        <color indexed="64"/>
      </right>
      <top/>
      <bottom/>
      <diagonal/>
    </border>
    <border>
      <left style="dotted">
        <color indexed="64"/>
      </left>
      <right/>
      <top/>
      <bottom/>
      <diagonal/>
    </border>
    <border>
      <left/>
      <right style="dotted">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double">
        <color auto="1"/>
      </top>
      <bottom/>
      <diagonal/>
    </border>
    <border>
      <left/>
      <right style="dotted">
        <color indexed="64"/>
      </right>
      <top style="double">
        <color auto="1"/>
      </top>
      <bottom/>
      <diagonal/>
    </border>
    <border>
      <left style="dotted">
        <color indexed="64"/>
      </left>
      <right/>
      <top/>
      <bottom style="thin">
        <color indexed="64"/>
      </bottom>
      <diagonal/>
    </border>
    <border>
      <left style="dotted">
        <color indexed="64"/>
      </left>
      <right/>
      <top style="double">
        <color auto="1"/>
      </top>
      <bottom/>
      <diagonal/>
    </border>
    <border>
      <left style="hair">
        <color auto="1"/>
      </left>
      <right style="hair">
        <color auto="1"/>
      </right>
      <top style="hair">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hair">
        <color auto="1"/>
      </right>
      <top style="hair">
        <color auto="1"/>
      </top>
      <bottom/>
      <diagonal/>
    </border>
    <border>
      <left style="hair">
        <color auto="1"/>
      </left>
      <right style="thick">
        <color auto="1"/>
      </right>
      <top style="hair">
        <color auto="1"/>
      </top>
      <bottom/>
      <diagonal/>
    </border>
    <border>
      <left style="thick">
        <color auto="1"/>
      </left>
      <right style="hair">
        <color auto="1"/>
      </right>
      <top style="double">
        <color auto="1"/>
      </top>
      <bottom style="thick">
        <color auto="1"/>
      </bottom>
      <diagonal/>
    </border>
    <border>
      <left style="hair">
        <color auto="1"/>
      </left>
      <right style="hair">
        <color auto="1"/>
      </right>
      <top style="double">
        <color auto="1"/>
      </top>
      <bottom style="thick">
        <color auto="1"/>
      </bottom>
      <diagonal/>
    </border>
    <border>
      <left style="hair">
        <color auto="1"/>
      </left>
      <right style="thick">
        <color auto="1"/>
      </right>
      <top style="double">
        <color auto="1"/>
      </top>
      <bottom style="thick">
        <color auto="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0">
    <xf numFmtId="0" fontId="0" fillId="0" borderId="0"/>
    <xf numFmtId="9" fontId="1" fillId="0" borderId="0" applyFont="0" applyFill="0" applyBorder="0" applyAlignment="0" applyProtection="0"/>
    <xf numFmtId="0" fontId="14" fillId="0" borderId="0"/>
    <xf numFmtId="44" fontId="14" fillId="0" borderId="0" applyFont="0" applyFill="0" applyBorder="0" applyAlignment="0" applyProtection="0"/>
    <xf numFmtId="0" fontId="25" fillId="0" borderId="0"/>
    <xf numFmtId="43" fontId="1" fillId="0" borderId="0" applyFont="0" applyFill="0" applyBorder="0" applyAlignment="0" applyProtection="0"/>
    <xf numFmtId="0" fontId="26" fillId="0" borderId="0"/>
    <xf numFmtId="9" fontId="29" fillId="0" borderId="0" applyFont="0" applyFill="0" applyBorder="0" applyAlignment="0" applyProtection="0"/>
    <xf numFmtId="0" fontId="8" fillId="0" borderId="0"/>
    <xf numFmtId="0" fontId="26" fillId="0" borderId="0"/>
  </cellStyleXfs>
  <cellXfs count="429">
    <xf numFmtId="0" fontId="0" fillId="0" borderId="0" xfId="0"/>
    <xf numFmtId="0" fontId="2" fillId="0" borderId="0" xfId="0" applyFont="1" applyAlignment="1" applyProtection="1">
      <alignment horizontal="left" vertical="top"/>
    </xf>
    <xf numFmtId="0" fontId="2" fillId="0" borderId="0" xfId="0" applyFont="1" applyAlignment="1" applyProtection="1">
      <alignment vertical="top"/>
    </xf>
    <xf numFmtId="0" fontId="15" fillId="0" borderId="0" xfId="2" applyFont="1" applyAlignment="1">
      <alignment vertical="center" wrapText="1"/>
    </xf>
    <xf numFmtId="0" fontId="14" fillId="0" borderId="0" xfId="2"/>
    <xf numFmtId="0" fontId="14" fillId="0" borderId="0" xfId="2" applyAlignment="1">
      <alignment horizontal="left"/>
    </xf>
    <xf numFmtId="0" fontId="5" fillId="0" borderId="0" xfId="2" applyFont="1" applyAlignment="1">
      <alignment horizontal="left" wrapText="1"/>
    </xf>
    <xf numFmtId="0" fontId="8" fillId="0" borderId="0" xfId="2" applyFont="1" applyAlignment="1">
      <alignment vertical="center"/>
    </xf>
    <xf numFmtId="0" fontId="14" fillId="0" borderId="0" xfId="2" applyAlignment="1">
      <alignment vertical="center"/>
    </xf>
    <xf numFmtId="0" fontId="5" fillId="0" borderId="0" xfId="2" applyFont="1"/>
    <xf numFmtId="0" fontId="17" fillId="0" borderId="0" xfId="2" applyFont="1"/>
    <xf numFmtId="0" fontId="15" fillId="0" borderId="0" xfId="2" applyFont="1" applyAlignment="1">
      <alignment horizontal="left" vertical="center" wrapText="1"/>
    </xf>
    <xf numFmtId="0" fontId="14" fillId="0" borderId="0" xfId="2" applyAlignment="1">
      <alignment horizontal="left" vertical="center"/>
    </xf>
    <xf numFmtId="0" fontId="14" fillId="0" borderId="5" xfId="2" applyBorder="1" applyAlignment="1">
      <alignment vertical="center"/>
    </xf>
    <xf numFmtId="0" fontId="17" fillId="0" borderId="10" xfId="2" applyFont="1" applyBorder="1" applyAlignment="1">
      <alignment horizontal="right" vertical="center"/>
    </xf>
    <xf numFmtId="3" fontId="17" fillId="0" borderId="11" xfId="2" applyNumberFormat="1" applyFont="1" applyBorder="1" applyAlignment="1" applyProtection="1">
      <alignment horizontal="center" vertical="center"/>
      <protection locked="0"/>
    </xf>
    <xf numFmtId="0" fontId="9" fillId="0" borderId="12" xfId="2" applyFont="1" applyBorder="1" applyAlignment="1">
      <alignment horizontal="left" vertical="center"/>
    </xf>
    <xf numFmtId="167" fontId="14" fillId="0" borderId="0" xfId="2" applyNumberFormat="1" applyAlignment="1">
      <alignment vertical="center"/>
    </xf>
    <xf numFmtId="168" fontId="17" fillId="4" borderId="20" xfId="2" applyNumberFormat="1" applyFont="1" applyFill="1" applyBorder="1" applyAlignment="1">
      <alignment horizontal="right" vertical="center"/>
    </xf>
    <xf numFmtId="168" fontId="17" fillId="4" borderId="19" xfId="2" applyNumberFormat="1" applyFont="1" applyFill="1" applyBorder="1" applyAlignment="1">
      <alignment horizontal="right" vertical="center"/>
    </xf>
    <xf numFmtId="0" fontId="14" fillId="3" borderId="18" xfId="2" applyFill="1" applyBorder="1"/>
    <xf numFmtId="0" fontId="14" fillId="3" borderId="20" xfId="2" applyFill="1" applyBorder="1"/>
    <xf numFmtId="0" fontId="14" fillId="3" borderId="19" xfId="2" applyFill="1" applyBorder="1"/>
    <xf numFmtId="0" fontId="14" fillId="0" borderId="15" xfId="2" applyBorder="1" applyAlignment="1">
      <alignment horizontal="left" vertical="center"/>
    </xf>
    <xf numFmtId="0" fontId="8" fillId="0" borderId="22" xfId="2" applyFont="1" applyBorder="1" applyAlignment="1">
      <alignment horizontal="left" vertical="center" wrapText="1"/>
    </xf>
    <xf numFmtId="0" fontId="8" fillId="0" borderId="23" xfId="2" applyFont="1" applyBorder="1" applyAlignment="1">
      <alignment horizontal="left" vertical="center" wrapText="1"/>
    </xf>
    <xf numFmtId="168" fontId="14" fillId="0" borderId="0" xfId="2" applyNumberFormat="1"/>
    <xf numFmtId="0" fontId="5" fillId="5" borderId="0" xfId="2" applyFont="1" applyFill="1" applyAlignment="1">
      <alignment vertical="top" wrapText="1"/>
    </xf>
    <xf numFmtId="0" fontId="19" fillId="0" borderId="0" xfId="2" applyFont="1"/>
    <xf numFmtId="0" fontId="21" fillId="0" borderId="0" xfId="2" applyFont="1"/>
    <xf numFmtId="0" fontId="9" fillId="0" borderId="0" xfId="2" applyFont="1"/>
    <xf numFmtId="0" fontId="14" fillId="0" borderId="6" xfId="2" applyBorder="1" applyProtection="1">
      <protection locked="0"/>
    </xf>
    <xf numFmtId="0" fontId="14" fillId="0" borderId="6" xfId="2" applyBorder="1"/>
    <xf numFmtId="0" fontId="8" fillId="0" borderId="0" xfId="2" applyFont="1"/>
    <xf numFmtId="0" fontId="22" fillId="0" borderId="0" xfId="2" applyFont="1"/>
    <xf numFmtId="0" fontId="18" fillId="0" borderId="0" xfId="2" applyFont="1"/>
    <xf numFmtId="0" fontId="23" fillId="0" borderId="0" xfId="0" applyFont="1"/>
    <xf numFmtId="0" fontId="9" fillId="0" borderId="0" xfId="0" applyFont="1" applyAlignment="1">
      <alignment horizontal="left"/>
    </xf>
    <xf numFmtId="0" fontId="8" fillId="0" borderId="0" xfId="0" applyFont="1" applyAlignment="1">
      <alignment horizontal="left"/>
    </xf>
    <xf numFmtId="0" fontId="6" fillId="0" borderId="5" xfId="0" applyFont="1" applyBorder="1" applyAlignment="1">
      <alignment vertical="top"/>
    </xf>
    <xf numFmtId="0" fontId="8" fillId="0" borderId="0" xfId="0" applyFont="1" applyAlignment="1">
      <alignment vertical="top"/>
    </xf>
    <xf numFmtId="0" fontId="6" fillId="0" borderId="0" xfId="0" applyFont="1" applyAlignment="1">
      <alignment vertical="top"/>
    </xf>
    <xf numFmtId="0" fontId="8" fillId="0" borderId="0" xfId="0" applyFont="1"/>
    <xf numFmtId="0" fontId="17" fillId="0" borderId="0" xfId="0" applyFont="1"/>
    <xf numFmtId="0" fontId="8" fillId="0" borderId="0" xfId="4" applyFont="1"/>
    <xf numFmtId="0" fontId="9" fillId="0" borderId="0" xfId="4" applyFont="1"/>
    <xf numFmtId="0" fontId="21" fillId="0" borderId="0" xfId="4" applyFont="1"/>
    <xf numFmtId="0" fontId="2" fillId="0" borderId="0" xfId="0" applyFont="1"/>
    <xf numFmtId="0" fontId="2" fillId="0" borderId="0" xfId="0" applyFont="1" applyAlignment="1">
      <alignment horizontal="right"/>
    </xf>
    <xf numFmtId="0" fontId="2" fillId="0" borderId="0" xfId="0" quotePrefix="1" applyFont="1" applyAlignment="1">
      <alignment horizontal="right"/>
    </xf>
    <xf numFmtId="170" fontId="2" fillId="0" borderId="0" xfId="0" applyNumberFormat="1" applyFont="1"/>
    <xf numFmtId="0" fontId="27" fillId="0" borderId="0" xfId="6" applyFont="1"/>
    <xf numFmtId="0" fontId="28" fillId="0" borderId="0" xfId="6" applyFont="1"/>
    <xf numFmtId="171" fontId="28" fillId="0" borderId="0" xfId="6" applyNumberFormat="1" applyFont="1"/>
    <xf numFmtId="172" fontId="28" fillId="0" borderId="0" xfId="7" applyNumberFormat="1" applyFont="1" applyProtection="1"/>
    <xf numFmtId="0" fontId="30" fillId="0" borderId="0" xfId="6" applyFont="1"/>
    <xf numFmtId="171" fontId="30" fillId="0" borderId="0" xfId="6" applyNumberFormat="1" applyFont="1"/>
    <xf numFmtId="165" fontId="28" fillId="0" borderId="0" xfId="6" applyNumberFormat="1" applyFont="1"/>
    <xf numFmtId="0" fontId="27" fillId="0" borderId="28" xfId="6" applyFont="1" applyBorder="1"/>
    <xf numFmtId="0" fontId="27" fillId="0" borderId="5" xfId="6" applyFont="1" applyBorder="1"/>
    <xf numFmtId="0" fontId="28" fillId="0" borderId="29" xfId="6" applyFont="1" applyBorder="1"/>
    <xf numFmtId="0" fontId="28" fillId="0" borderId="30" xfId="6" applyFont="1" applyBorder="1"/>
    <xf numFmtId="9" fontId="28" fillId="0" borderId="0" xfId="7" applyFont="1" applyFill="1" applyBorder="1" applyProtection="1"/>
    <xf numFmtId="174" fontId="28" fillId="0" borderId="0" xfId="6" applyNumberFormat="1" applyFont="1"/>
    <xf numFmtId="171" fontId="28" fillId="0" borderId="31" xfId="6" applyNumberFormat="1" applyFont="1" applyBorder="1"/>
    <xf numFmtId="0" fontId="28" fillId="0" borderId="32" xfId="6" applyFont="1" applyBorder="1"/>
    <xf numFmtId="9" fontId="28" fillId="0" borderId="25" xfId="7" applyFont="1" applyFill="1" applyBorder="1" applyProtection="1"/>
    <xf numFmtId="174" fontId="28" fillId="0" borderId="25" xfId="6" applyNumberFormat="1" applyFont="1" applyBorder="1"/>
    <xf numFmtId="171" fontId="28" fillId="0" borderId="33" xfId="6" applyNumberFormat="1" applyFont="1" applyBorder="1"/>
    <xf numFmtId="0" fontId="28" fillId="0" borderId="34" xfId="6" applyFont="1" applyBorder="1"/>
    <xf numFmtId="9" fontId="28" fillId="0" borderId="3" xfId="7" applyFont="1" applyBorder="1" applyProtection="1"/>
    <xf numFmtId="174" fontId="28" fillId="0" borderId="3" xfId="6" applyNumberFormat="1" applyFont="1" applyBorder="1"/>
    <xf numFmtId="171" fontId="28" fillId="0" borderId="35" xfId="6" applyNumberFormat="1" applyFont="1" applyBorder="1"/>
    <xf numFmtId="0" fontId="5" fillId="0" borderId="0" xfId="2" applyFont="1" applyAlignment="1">
      <alignment horizontal="left" vertical="center" wrapText="1"/>
    </xf>
    <xf numFmtId="0" fontId="17" fillId="0" borderId="26" xfId="2" applyFont="1" applyBorder="1" applyAlignment="1">
      <alignment horizontal="right" vertical="center"/>
    </xf>
    <xf numFmtId="0" fontId="17" fillId="0" borderId="26" xfId="2" applyFont="1" applyBorder="1" applyAlignment="1">
      <alignment horizontal="left" vertical="center"/>
    </xf>
    <xf numFmtId="0" fontId="2" fillId="0" borderId="0" xfId="0" applyFont="1" applyAlignment="1">
      <alignment vertical="center"/>
    </xf>
    <xf numFmtId="3" fontId="8" fillId="0" borderId="17" xfId="5" applyNumberFormat="1" applyFont="1" applyFill="1" applyBorder="1" applyAlignment="1" applyProtection="1">
      <alignment horizontal="right" vertical="center"/>
    </xf>
    <xf numFmtId="3" fontId="8" fillId="0" borderId="17" xfId="5" applyNumberFormat="1" applyFont="1" applyFill="1" applyBorder="1" applyAlignment="1" applyProtection="1">
      <alignment horizontal="right" vertical="center"/>
      <protection locked="0"/>
    </xf>
    <xf numFmtId="0" fontId="8" fillId="0" borderId="0" xfId="0" applyFont="1" applyAlignment="1">
      <alignment vertical="center"/>
    </xf>
    <xf numFmtId="3" fontId="8" fillId="0" borderId="27" xfId="5" applyNumberFormat="1" applyFont="1" applyFill="1" applyBorder="1" applyAlignment="1" applyProtection="1">
      <alignment horizontal="right" vertical="center"/>
      <protection locked="0"/>
    </xf>
    <xf numFmtId="0" fontId="21" fillId="0" borderId="0" xfId="0" applyFont="1" applyAlignment="1">
      <alignment vertical="center"/>
    </xf>
    <xf numFmtId="0" fontId="8" fillId="0" borderId="0" xfId="0" applyFont="1" applyFill="1"/>
    <xf numFmtId="0" fontId="2" fillId="0" borderId="0" xfId="0" applyFont="1" applyFill="1"/>
    <xf numFmtId="0" fontId="8" fillId="0" borderId="6" xfId="0" applyFont="1" applyFill="1" applyBorder="1"/>
    <xf numFmtId="0" fontId="2" fillId="0" borderId="6" xfId="0" applyFont="1" applyFill="1" applyBorder="1"/>
    <xf numFmtId="0" fontId="12" fillId="0" borderId="0" xfId="0" applyFont="1" applyFill="1" applyAlignment="1" applyProtection="1">
      <alignment vertical="center"/>
    </xf>
    <xf numFmtId="0" fontId="2" fillId="0" borderId="0" xfId="0" applyFont="1" applyAlignment="1" applyProtection="1">
      <alignment vertical="center"/>
    </xf>
    <xf numFmtId="3" fontId="19" fillId="3" borderId="0" xfId="2" applyNumberFormat="1" applyFont="1" applyFill="1" applyAlignment="1" applyProtection="1">
      <alignment horizontal="right" vertical="center"/>
      <protection locked="0"/>
    </xf>
    <xf numFmtId="0" fontId="34" fillId="0" borderId="0" xfId="2" applyFont="1"/>
    <xf numFmtId="0" fontId="14" fillId="3" borderId="6" xfId="2" applyFill="1" applyBorder="1"/>
    <xf numFmtId="42" fontId="0" fillId="3" borderId="26" xfId="3" applyNumberFormat="1" applyFont="1" applyFill="1" applyBorder="1"/>
    <xf numFmtId="0" fontId="2" fillId="0" borderId="17" xfId="0" applyFont="1" applyBorder="1" applyAlignment="1" applyProtection="1">
      <alignment vertical="center"/>
      <protection locked="0"/>
    </xf>
    <xf numFmtId="172" fontId="2" fillId="0" borderId="17" xfId="7" applyNumberFormat="1" applyFont="1" applyFill="1" applyBorder="1" applyAlignment="1" applyProtection="1">
      <alignment vertical="top"/>
    </xf>
    <xf numFmtId="0" fontId="14" fillId="0" borderId="0" xfId="2" applyBorder="1" applyAlignment="1">
      <alignment vertical="center"/>
    </xf>
    <xf numFmtId="0" fontId="28" fillId="0" borderId="5" xfId="6" applyFont="1" applyBorder="1"/>
    <xf numFmtId="0" fontId="2" fillId="0" borderId="0" xfId="0" applyFont="1" applyProtection="1"/>
    <xf numFmtId="0" fontId="5" fillId="0" borderId="0" xfId="2" applyFont="1" applyProtection="1"/>
    <xf numFmtId="0" fontId="14" fillId="0" borderId="0" xfId="2" applyProtection="1"/>
    <xf numFmtId="0" fontId="8" fillId="0" borderId="0" xfId="2" applyFont="1" applyAlignment="1" applyProtection="1">
      <alignment vertical="center"/>
    </xf>
    <xf numFmtId="0" fontId="14" fillId="0" borderId="0" xfId="2" applyAlignment="1" applyProtection="1">
      <alignment vertical="center"/>
    </xf>
    <xf numFmtId="0" fontId="10" fillId="0" borderId="17" xfId="2" applyFont="1" applyBorder="1" applyAlignment="1" applyProtection="1">
      <alignment horizontal="center" vertical="top"/>
    </xf>
    <xf numFmtId="172" fontId="2" fillId="0" borderId="17" xfId="0" applyNumberFormat="1" applyFont="1" applyBorder="1" applyAlignment="1" applyProtection="1">
      <alignment vertical="center"/>
    </xf>
    <xf numFmtId="190" fontId="4" fillId="0" borderId="17" xfId="2" applyNumberFormat="1" applyFont="1" applyBorder="1" applyAlignment="1" applyProtection="1">
      <alignment vertical="top"/>
    </xf>
    <xf numFmtId="191" fontId="2" fillId="0" borderId="17" xfId="0" applyNumberFormat="1" applyFont="1" applyBorder="1" applyAlignment="1" applyProtection="1">
      <alignment vertical="center"/>
    </xf>
    <xf numFmtId="192" fontId="2" fillId="0" borderId="17" xfId="0" applyNumberFormat="1" applyFont="1" applyBorder="1" applyAlignment="1" applyProtection="1">
      <alignment vertical="center"/>
    </xf>
    <xf numFmtId="0" fontId="10" fillId="0" borderId="20" xfId="2" applyFont="1" applyBorder="1" applyAlignment="1" applyProtection="1">
      <alignment vertical="top" wrapText="1"/>
    </xf>
    <xf numFmtId="0" fontId="10" fillId="0" borderId="18" xfId="2" applyFont="1" applyBorder="1" applyAlignment="1" applyProtection="1">
      <alignment vertical="top" wrapText="1"/>
    </xf>
    <xf numFmtId="0" fontId="10" fillId="0" borderId="8" xfId="2" applyFont="1" applyBorder="1" applyAlignment="1" applyProtection="1">
      <alignment vertical="top" wrapText="1"/>
    </xf>
    <xf numFmtId="0" fontId="10" fillId="0" borderId="17" xfId="2" applyFont="1" applyBorder="1" applyAlignment="1" applyProtection="1">
      <alignment vertical="top" wrapText="1"/>
    </xf>
    <xf numFmtId="0" fontId="10" fillId="0" borderId="13" xfId="2" applyFont="1" applyBorder="1" applyAlignment="1" applyProtection="1">
      <alignment vertical="top" wrapText="1"/>
    </xf>
    <xf numFmtId="172" fontId="2" fillId="0" borderId="0" xfId="0" applyNumberFormat="1" applyFont="1" applyAlignment="1" applyProtection="1">
      <alignment vertical="center"/>
    </xf>
    <xf numFmtId="190" fontId="2" fillId="0" borderId="0" xfId="0" applyNumberFormat="1" applyFont="1" applyAlignment="1" applyProtection="1">
      <alignment vertical="center"/>
    </xf>
    <xf numFmtId="191" fontId="2" fillId="0" borderId="0" xfId="0" applyNumberFormat="1" applyFont="1" applyAlignment="1" applyProtection="1">
      <alignment vertical="center"/>
    </xf>
    <xf numFmtId="192" fontId="2" fillId="0" borderId="0" xfId="0" applyNumberFormat="1" applyFont="1" applyAlignment="1" applyProtection="1">
      <alignment vertical="center"/>
    </xf>
    <xf numFmtId="0" fontId="5" fillId="0" borderId="0" xfId="2" applyFont="1" applyAlignment="1" applyProtection="1">
      <alignment horizontal="left" wrapText="1"/>
    </xf>
    <xf numFmtId="0" fontId="10" fillId="0" borderId="6" xfId="2" applyFont="1" applyFill="1" applyBorder="1" applyAlignment="1" applyProtection="1">
      <alignment vertical="top" wrapText="1"/>
    </xf>
    <xf numFmtId="0" fontId="10" fillId="0" borderId="20" xfId="2" applyFont="1" applyFill="1" applyBorder="1" applyAlignment="1" applyProtection="1">
      <alignment vertical="top" wrapText="1"/>
    </xf>
    <xf numFmtId="0" fontId="10" fillId="0" borderId="7" xfId="2" applyFont="1" applyFill="1" applyBorder="1" applyAlignment="1" applyProtection="1">
      <alignment vertical="top" wrapText="1"/>
    </xf>
    <xf numFmtId="190" fontId="4" fillId="0" borderId="17" xfId="2" applyNumberFormat="1" applyFont="1" applyFill="1" applyBorder="1" applyAlignment="1" applyProtection="1">
      <alignment vertical="top"/>
    </xf>
    <xf numFmtId="0" fontId="17" fillId="0" borderId="13" xfId="2" applyFont="1" applyBorder="1" applyAlignment="1" applyProtection="1">
      <alignment vertical="center"/>
    </xf>
    <xf numFmtId="0" fontId="14" fillId="0" borderId="14" xfId="2" applyBorder="1" applyAlignment="1" applyProtection="1">
      <alignment vertical="center" wrapText="1"/>
    </xf>
    <xf numFmtId="0" fontId="17" fillId="0" borderId="17" xfId="2" applyFont="1" applyBorder="1" applyAlignment="1" applyProtection="1">
      <alignment vertical="center"/>
    </xf>
    <xf numFmtId="0" fontId="17" fillId="4" borderId="18" xfId="2" applyFont="1" applyFill="1" applyBorder="1" applyAlignment="1" applyProtection="1">
      <alignment vertical="center"/>
    </xf>
    <xf numFmtId="0" fontId="17" fillId="0" borderId="14" xfId="2" applyFont="1" applyBorder="1" applyAlignment="1" applyProtection="1">
      <alignment vertical="center" wrapText="1"/>
    </xf>
    <xf numFmtId="0" fontId="14" fillId="0" borderId="21" xfId="2" applyBorder="1" applyAlignment="1" applyProtection="1">
      <alignment vertical="center"/>
    </xf>
    <xf numFmtId="0" fontId="14" fillId="3" borderId="18" xfId="2" applyFill="1" applyBorder="1" applyProtection="1"/>
    <xf numFmtId="0" fontId="5" fillId="4" borderId="24" xfId="2" applyFont="1" applyFill="1" applyBorder="1" applyAlignment="1" applyProtection="1">
      <alignment vertical="center"/>
    </xf>
    <xf numFmtId="0" fontId="17" fillId="0" borderId="18" xfId="2" applyFont="1" applyBorder="1" applyAlignment="1" applyProtection="1">
      <alignment vertical="center"/>
    </xf>
    <xf numFmtId="0" fontId="5" fillId="0" borderId="0" xfId="2" applyFont="1" applyAlignment="1" applyProtection="1">
      <alignment wrapText="1"/>
    </xf>
    <xf numFmtId="189" fontId="13" fillId="0" borderId="25" xfId="2" applyNumberFormat="1" applyFont="1" applyBorder="1" applyProtection="1"/>
    <xf numFmtId="0" fontId="5" fillId="3" borderId="0" xfId="2" applyFont="1" applyFill="1" applyAlignment="1" applyProtection="1">
      <alignment wrapText="1"/>
    </xf>
    <xf numFmtId="189" fontId="13" fillId="3" borderId="25" xfId="2" applyNumberFormat="1" applyFont="1" applyFill="1" applyBorder="1" applyProtection="1"/>
    <xf numFmtId="0" fontId="19" fillId="0" borderId="0" xfId="2" applyFont="1" applyProtection="1"/>
    <xf numFmtId="169" fontId="19" fillId="3" borderId="0" xfId="2" applyNumberFormat="1" applyFont="1" applyFill="1" applyProtection="1"/>
    <xf numFmtId="189" fontId="13" fillId="3" borderId="0" xfId="2" applyNumberFormat="1" applyFont="1" applyFill="1" applyAlignment="1" applyProtection="1">
      <alignment horizontal="right"/>
    </xf>
    <xf numFmtId="0" fontId="19" fillId="0" borderId="0" xfId="2" applyFont="1" applyAlignment="1" applyProtection="1">
      <alignment wrapText="1"/>
    </xf>
    <xf numFmtId="0" fontId="14" fillId="0" borderId="0" xfId="2" applyAlignment="1" applyProtection="1">
      <alignment wrapText="1"/>
    </xf>
    <xf numFmtId="168" fontId="13" fillId="0" borderId="0" xfId="2" applyNumberFormat="1" applyFont="1" applyProtection="1"/>
    <xf numFmtId="189" fontId="13" fillId="3" borderId="25" xfId="2" applyNumberFormat="1" applyFont="1" applyFill="1" applyBorder="1" applyAlignment="1" applyProtection="1">
      <alignment horizontal="right"/>
    </xf>
    <xf numFmtId="0" fontId="14" fillId="3" borderId="0" xfId="2" applyFill="1" applyAlignment="1" applyProtection="1">
      <alignment vertical="top"/>
    </xf>
    <xf numFmtId="0" fontId="14" fillId="0" borderId="9" xfId="2" applyBorder="1"/>
    <xf numFmtId="0" fontId="5" fillId="0" borderId="13" xfId="2" applyFont="1" applyBorder="1" applyAlignment="1">
      <alignment vertical="top" wrapText="1"/>
    </xf>
    <xf numFmtId="3" fontId="17" fillId="0" borderId="10" xfId="6" applyNumberFormat="1" applyFont="1" applyBorder="1" applyAlignment="1">
      <alignment horizontal="center" vertical="center"/>
    </xf>
    <xf numFmtId="3" fontId="17" fillId="0" borderId="27" xfId="6" applyNumberFormat="1" applyFont="1" applyBorder="1" applyAlignment="1">
      <alignment horizontal="center" vertical="center"/>
    </xf>
    <xf numFmtId="0" fontId="21" fillId="3" borderId="8" xfId="2" applyFont="1" applyFill="1" applyBorder="1" applyAlignment="1">
      <alignment vertical="center"/>
    </xf>
    <xf numFmtId="0" fontId="21" fillId="3" borderId="9" xfId="2" applyFont="1" applyFill="1" applyBorder="1" applyAlignment="1">
      <alignment vertical="center"/>
    </xf>
    <xf numFmtId="0" fontId="35" fillId="0" borderId="0" xfId="0" applyFont="1" applyBorder="1" applyAlignment="1" applyProtection="1">
      <alignment horizontal="left" vertical="center"/>
    </xf>
    <xf numFmtId="0" fontId="19" fillId="0" borderId="0" xfId="2" applyFont="1" applyBorder="1" applyAlignment="1">
      <alignment vertical="center"/>
    </xf>
    <xf numFmtId="0" fontId="19" fillId="0" borderId="0" xfId="2" applyFont="1" applyAlignment="1">
      <alignment vertical="center"/>
    </xf>
    <xf numFmtId="0" fontId="19" fillId="0" borderId="0" xfId="2" applyFont="1" applyAlignment="1">
      <alignment horizontal="left"/>
    </xf>
    <xf numFmtId="0" fontId="12" fillId="0" borderId="0" xfId="0" applyFont="1" applyBorder="1" applyAlignment="1" applyProtection="1">
      <alignment horizontal="left" vertical="center"/>
    </xf>
    <xf numFmtId="191" fontId="2" fillId="0" borderId="17" xfId="0" applyNumberFormat="1" applyFont="1" applyBorder="1" applyAlignment="1" applyProtection="1">
      <alignment horizontal="right" vertical="center"/>
    </xf>
    <xf numFmtId="192" fontId="2" fillId="0" borderId="17" xfId="0" applyNumberFormat="1" applyFont="1" applyBorder="1" applyAlignment="1" applyProtection="1">
      <alignment horizontal="right" vertical="center"/>
    </xf>
    <xf numFmtId="0" fontId="14" fillId="0" borderId="0" xfId="2" applyBorder="1" applyAlignment="1" applyProtection="1">
      <alignment vertical="center"/>
    </xf>
    <xf numFmtId="0" fontId="2" fillId="0" borderId="0" xfId="0" applyFont="1" applyBorder="1" applyProtection="1"/>
    <xf numFmtId="0" fontId="2" fillId="0" borderId="17" xfId="0" applyFont="1" applyFill="1" applyBorder="1" applyAlignment="1" applyProtection="1">
      <alignment vertical="top"/>
    </xf>
    <xf numFmtId="0" fontId="0" fillId="0" borderId="0" xfId="0" applyAlignment="1" applyProtection="1">
      <alignment vertical="top"/>
    </xf>
    <xf numFmtId="0" fontId="17" fillId="0" borderId="50" xfId="2" applyFont="1" applyBorder="1" applyAlignment="1">
      <alignment vertical="center"/>
    </xf>
    <xf numFmtId="172" fontId="8" fillId="0" borderId="17" xfId="1" applyNumberFormat="1" applyFont="1" applyFill="1" applyBorder="1" applyAlignment="1" applyProtection="1">
      <alignment horizontal="right" vertical="center"/>
      <protection locked="0"/>
    </xf>
    <xf numFmtId="0" fontId="0" fillId="0" borderId="0" xfId="0" applyAlignment="1" applyProtection="1"/>
    <xf numFmtId="0" fontId="8" fillId="6" borderId="18" xfId="4" applyFont="1" applyFill="1" applyBorder="1" applyAlignment="1">
      <alignment horizontal="left" vertical="center"/>
    </xf>
    <xf numFmtId="0" fontId="8" fillId="6" borderId="20" xfId="4" applyFont="1" applyFill="1" applyBorder="1" applyAlignment="1">
      <alignment horizontal="left" vertical="center"/>
    </xf>
    <xf numFmtId="0" fontId="8" fillId="6" borderId="19" xfId="4" applyFont="1" applyFill="1" applyBorder="1" applyAlignment="1">
      <alignment horizontal="left" vertical="center"/>
    </xf>
    <xf numFmtId="0" fontId="5" fillId="0" borderId="0" xfId="0" applyFont="1" applyAlignment="1" applyProtection="1">
      <alignment horizontal="left" vertical="top"/>
    </xf>
    <xf numFmtId="0" fontId="8" fillId="0" borderId="7" xfId="2" applyFont="1" applyBorder="1"/>
    <xf numFmtId="0" fontId="22" fillId="0" borderId="7" xfId="2" applyFont="1" applyBorder="1"/>
    <xf numFmtId="0" fontId="2" fillId="0" borderId="7" xfId="0" applyFont="1" applyBorder="1" applyProtection="1"/>
    <xf numFmtId="191" fontId="2" fillId="0" borderId="13" xfId="0" applyNumberFormat="1" applyFont="1" applyBorder="1" applyAlignment="1" applyProtection="1">
      <alignment horizontal="right" vertical="center"/>
    </xf>
    <xf numFmtId="192" fontId="2" fillId="0" borderId="13" xfId="0" applyNumberFormat="1" applyFont="1" applyBorder="1" applyAlignment="1" applyProtection="1">
      <alignment horizontal="right" vertical="center"/>
    </xf>
    <xf numFmtId="3" fontId="2" fillId="0" borderId="17" xfId="0" applyNumberFormat="1" applyFont="1" applyBorder="1" applyAlignment="1" applyProtection="1">
      <alignment vertical="center"/>
      <protection locked="0"/>
    </xf>
    <xf numFmtId="0" fontId="14" fillId="0" borderId="0" xfId="2" applyAlignment="1" applyProtection="1">
      <alignment vertical="center"/>
      <protection locked="0"/>
    </xf>
    <xf numFmtId="176" fontId="8" fillId="9" borderId="17" xfId="6" applyNumberFormat="1" applyFont="1" applyFill="1" applyBorder="1" applyAlignment="1" applyProtection="1">
      <alignment vertical="center"/>
      <protection locked="0"/>
    </xf>
    <xf numFmtId="172" fontId="14" fillId="9" borderId="17" xfId="1" applyNumberFormat="1" applyFont="1" applyFill="1" applyBorder="1" applyAlignment="1" applyProtection="1">
      <alignment vertical="center"/>
      <protection locked="0"/>
    </xf>
    <xf numFmtId="195" fontId="28" fillId="0" borderId="0" xfId="6" applyNumberFormat="1" applyFont="1" applyBorder="1"/>
    <xf numFmtId="0" fontId="28" fillId="0" borderId="51" xfId="6" applyFont="1" applyBorder="1"/>
    <xf numFmtId="0" fontId="27" fillId="0" borderId="0" xfId="6" applyFont="1" applyAlignment="1">
      <alignment vertical="top" wrapText="1"/>
    </xf>
    <xf numFmtId="175" fontId="27" fillId="0" borderId="0" xfId="8" applyNumberFormat="1" applyFont="1" applyAlignment="1">
      <alignment horizontal="left" vertical="top" wrapText="1"/>
    </xf>
    <xf numFmtId="0" fontId="27" fillId="0" borderId="0" xfId="4" applyFont="1" applyAlignment="1">
      <alignment horizontal="left" vertical="top" wrapText="1"/>
    </xf>
    <xf numFmtId="0" fontId="27" fillId="6" borderId="0" xfId="4" applyFont="1" applyFill="1" applyAlignment="1" applyProtection="1">
      <alignment horizontal="left" vertical="top" wrapText="1"/>
    </xf>
    <xf numFmtId="0" fontId="27" fillId="6" borderId="36" xfId="4" applyFont="1" applyFill="1" applyBorder="1" applyAlignment="1" applyProtection="1">
      <alignment horizontal="left" vertical="top" wrapText="1"/>
    </xf>
    <xf numFmtId="0" fontId="28" fillId="7" borderId="0" xfId="8" applyFont="1" applyFill="1" applyAlignment="1" applyProtection="1">
      <alignment horizontal="left" vertical="top" wrapText="1"/>
      <protection locked="0"/>
    </xf>
    <xf numFmtId="168" fontId="28" fillId="0" borderId="0" xfId="0" applyNumberFormat="1" applyFont="1" applyAlignment="1" applyProtection="1">
      <alignment vertical="top" wrapText="1"/>
      <protection locked="0"/>
    </xf>
    <xf numFmtId="176" fontId="28" fillId="7" borderId="0" xfId="0" applyNumberFormat="1" applyFont="1" applyFill="1" applyAlignment="1" applyProtection="1">
      <alignment vertical="top" wrapText="1"/>
      <protection locked="0"/>
    </xf>
    <xf numFmtId="172" fontId="28" fillId="6" borderId="0" xfId="7" applyNumberFormat="1" applyFont="1" applyFill="1" applyAlignment="1" applyProtection="1">
      <alignment vertical="top" wrapText="1"/>
    </xf>
    <xf numFmtId="171" fontId="28" fillId="6" borderId="36" xfId="0" applyNumberFormat="1" applyFont="1" applyFill="1" applyBorder="1" applyAlignment="1" applyProtection="1">
      <alignment vertical="top" wrapText="1"/>
    </xf>
    <xf numFmtId="172" fontId="28" fillId="6" borderId="37" xfId="7" applyNumberFormat="1" applyFont="1" applyFill="1" applyBorder="1" applyAlignment="1" applyProtection="1">
      <alignment vertical="top" wrapText="1"/>
    </xf>
    <xf numFmtId="195" fontId="28" fillId="0" borderId="0" xfId="0" applyNumberFormat="1" applyFont="1" applyAlignment="1" applyProtection="1">
      <alignment vertical="top" wrapText="1"/>
      <protection locked="0"/>
    </xf>
    <xf numFmtId="0" fontId="28" fillId="7" borderId="6" xfId="8" applyFont="1" applyFill="1" applyBorder="1" applyAlignment="1" applyProtection="1">
      <alignment horizontal="left" vertical="top" wrapText="1"/>
      <protection locked="0"/>
    </xf>
    <xf numFmtId="168" fontId="28" fillId="0" borderId="6" xfId="0" applyNumberFormat="1" applyFont="1" applyBorder="1" applyAlignment="1" applyProtection="1">
      <alignment vertical="top" wrapText="1"/>
      <protection locked="0"/>
    </xf>
    <xf numFmtId="176" fontId="28" fillId="7" borderId="6" xfId="0" applyNumberFormat="1" applyFont="1" applyFill="1" applyBorder="1" applyAlignment="1" applyProtection="1">
      <alignment vertical="top" wrapText="1"/>
      <protection locked="0"/>
    </xf>
    <xf numFmtId="172" fontId="28" fillId="6" borderId="6" xfId="7" applyNumberFormat="1" applyFont="1" applyFill="1" applyBorder="1" applyAlignment="1" applyProtection="1">
      <alignment vertical="top" wrapText="1"/>
    </xf>
    <xf numFmtId="171" fontId="28" fillId="6" borderId="49" xfId="0" applyNumberFormat="1" applyFont="1" applyFill="1" applyBorder="1" applyAlignment="1" applyProtection="1">
      <alignment vertical="top" wrapText="1"/>
    </xf>
    <xf numFmtId="172" fontId="28" fillId="6" borderId="53" xfId="7" applyNumberFormat="1" applyFont="1" applyFill="1" applyBorder="1" applyAlignment="1" applyProtection="1">
      <alignment vertical="top" wrapText="1"/>
    </xf>
    <xf numFmtId="0" fontId="30" fillId="0" borderId="0" xfId="9" applyFont="1" applyAlignment="1">
      <alignment horizontal="left" vertical="top"/>
    </xf>
    <xf numFmtId="189" fontId="30" fillId="0" borderId="0" xfId="9" applyNumberFormat="1" applyFont="1" applyAlignment="1">
      <alignment vertical="top"/>
    </xf>
    <xf numFmtId="176" fontId="28" fillId="6" borderId="0" xfId="0" applyNumberFormat="1" applyFont="1" applyFill="1" applyAlignment="1" applyProtection="1">
      <alignment vertical="top" wrapText="1"/>
    </xf>
    <xf numFmtId="0" fontId="28" fillId="0" borderId="0" xfId="8" applyFont="1" applyFill="1" applyBorder="1" applyAlignment="1" applyProtection="1">
      <alignment vertical="top" wrapText="1"/>
      <protection locked="0"/>
    </xf>
    <xf numFmtId="172" fontId="28" fillId="6" borderId="0" xfId="7" applyNumberFormat="1" applyFont="1" applyFill="1" applyBorder="1" applyAlignment="1" applyProtection="1">
      <alignment vertical="top" wrapText="1"/>
    </xf>
    <xf numFmtId="171" fontId="28" fillId="6" borderId="38" xfId="0" applyNumberFormat="1" applyFont="1" applyFill="1" applyBorder="1" applyAlignment="1" applyProtection="1">
      <alignment vertical="top" wrapText="1"/>
    </xf>
    <xf numFmtId="0" fontId="27" fillId="0" borderId="51" xfId="0" applyFont="1" applyBorder="1" applyAlignment="1">
      <alignment vertical="top" wrapText="1"/>
    </xf>
    <xf numFmtId="168" fontId="27" fillId="0" borderId="51" xfId="0" applyNumberFormat="1" applyFont="1" applyBorder="1" applyAlignment="1">
      <alignment vertical="top" wrapText="1"/>
    </xf>
    <xf numFmtId="176" fontId="27" fillId="0" borderId="51" xfId="0" applyNumberFormat="1" applyFont="1" applyBorder="1" applyAlignment="1">
      <alignment vertical="top" wrapText="1"/>
    </xf>
    <xf numFmtId="172" fontId="27" fillId="0" borderId="51" xfId="7" applyNumberFormat="1" applyFont="1" applyBorder="1" applyAlignment="1" applyProtection="1">
      <alignment vertical="top" wrapText="1"/>
    </xf>
    <xf numFmtId="171" fontId="27" fillId="0" borderId="52" xfId="0" applyNumberFormat="1" applyFont="1" applyBorder="1" applyAlignment="1">
      <alignment vertical="top" wrapText="1"/>
    </xf>
    <xf numFmtId="172" fontId="27" fillId="0" borderId="54" xfId="7" applyNumberFormat="1" applyFont="1" applyBorder="1" applyAlignment="1" applyProtection="1">
      <alignment vertical="top" wrapText="1"/>
    </xf>
    <xf numFmtId="0" fontId="27" fillId="0" borderId="4" xfId="0" applyFont="1" applyBorder="1" applyAlignment="1">
      <alignment vertical="top"/>
    </xf>
    <xf numFmtId="177" fontId="28" fillId="0" borderId="4" xfId="0" applyNumberFormat="1" applyFont="1" applyBorder="1" applyAlignment="1">
      <alignment vertical="top"/>
    </xf>
    <xf numFmtId="177" fontId="28" fillId="0" borderId="0" xfId="0" applyNumberFormat="1" applyFont="1" applyBorder="1" applyAlignment="1">
      <alignment vertical="top"/>
    </xf>
    <xf numFmtId="0" fontId="28" fillId="0" borderId="0" xfId="0" applyFont="1" applyAlignment="1">
      <alignment vertical="top"/>
    </xf>
    <xf numFmtId="0" fontId="27" fillId="0" borderId="4" xfId="0" applyFont="1" applyBorder="1" applyAlignment="1">
      <alignment vertical="top" wrapText="1"/>
    </xf>
    <xf numFmtId="178" fontId="28" fillId="0" borderId="4" xfId="0" applyNumberFormat="1" applyFont="1" applyBorder="1" applyAlignment="1">
      <alignment vertical="top"/>
    </xf>
    <xf numFmtId="178" fontId="28" fillId="0" borderId="0" xfId="0" applyNumberFormat="1" applyFont="1" applyBorder="1" applyAlignment="1">
      <alignment vertical="top"/>
    </xf>
    <xf numFmtId="164" fontId="37" fillId="0" borderId="4" xfId="0" applyNumberFormat="1" applyFont="1" applyBorder="1" applyAlignment="1" applyProtection="1">
      <alignment vertical="top"/>
      <protection locked="0"/>
    </xf>
    <xf numFmtId="164" fontId="37" fillId="0" borderId="0" xfId="0" applyNumberFormat="1" applyFont="1" applyBorder="1" applyAlignment="1" applyProtection="1">
      <alignment vertical="top"/>
      <protection locked="0"/>
    </xf>
    <xf numFmtId="179" fontId="28" fillId="0" borderId="4" xfId="7" applyNumberFormat="1" applyFont="1" applyBorder="1" applyAlignment="1" applyProtection="1">
      <alignment vertical="top" wrapText="1"/>
    </xf>
    <xf numFmtId="179" fontId="28" fillId="0" borderId="0" xfId="7" applyNumberFormat="1" applyFont="1" applyBorder="1" applyAlignment="1" applyProtection="1">
      <alignment vertical="top" wrapText="1"/>
    </xf>
    <xf numFmtId="0" fontId="28" fillId="0" borderId="4" xfId="0" applyFont="1" applyBorder="1" applyAlignment="1">
      <alignment vertical="top" wrapText="1"/>
    </xf>
    <xf numFmtId="180" fontId="28" fillId="0" borderId="4" xfId="0" applyNumberFormat="1" applyFont="1" applyBorder="1" applyAlignment="1">
      <alignment vertical="top" wrapText="1"/>
    </xf>
    <xf numFmtId="180" fontId="28" fillId="0" borderId="0" xfId="0" applyNumberFormat="1" applyFont="1" applyBorder="1" applyAlignment="1">
      <alignment vertical="top" wrapText="1"/>
    </xf>
    <xf numFmtId="165" fontId="17" fillId="0" borderId="4" xfId="0" applyNumberFormat="1" applyFont="1" applyBorder="1" applyAlignment="1">
      <alignment vertical="top"/>
    </xf>
    <xf numFmtId="165" fontId="17" fillId="0" borderId="0" xfId="0" applyNumberFormat="1" applyFont="1" applyBorder="1" applyAlignment="1">
      <alignment vertical="top"/>
    </xf>
    <xf numFmtId="0" fontId="28" fillId="0" borderId="0" xfId="0" applyFont="1" applyBorder="1" applyAlignment="1">
      <alignment vertical="top" wrapText="1"/>
    </xf>
    <xf numFmtId="0" fontId="38" fillId="0" borderId="0" xfId="0" applyFont="1" applyBorder="1" applyAlignment="1">
      <alignment vertical="top" wrapText="1"/>
    </xf>
    <xf numFmtId="194" fontId="28" fillId="0" borderId="4" xfId="7" applyNumberFormat="1" applyFont="1" applyBorder="1" applyAlignment="1" applyProtection="1">
      <alignment vertical="top" wrapText="1"/>
    </xf>
    <xf numFmtId="194" fontId="28" fillId="0" borderId="0" xfId="7" applyNumberFormat="1" applyFont="1" applyBorder="1" applyAlignment="1" applyProtection="1">
      <alignment vertical="top" wrapText="1"/>
    </xf>
    <xf numFmtId="0" fontId="27" fillId="0" borderId="0" xfId="0" applyFont="1" applyBorder="1" applyAlignment="1">
      <alignment vertical="top" wrapText="1"/>
    </xf>
    <xf numFmtId="193" fontId="17" fillId="0" borderId="4" xfId="0" applyNumberFormat="1" applyFont="1" applyBorder="1" applyAlignment="1">
      <alignment vertical="top"/>
    </xf>
    <xf numFmtId="193" fontId="17" fillId="0" borderId="0" xfId="0" applyNumberFormat="1" applyFont="1" applyBorder="1" applyAlignment="1">
      <alignment vertical="top"/>
    </xf>
    <xf numFmtId="9" fontId="28" fillId="0" borderId="0" xfId="0" applyNumberFormat="1" applyFont="1" applyAlignment="1">
      <alignment vertical="top"/>
    </xf>
    <xf numFmtId="0" fontId="28" fillId="0" borderId="4" xfId="0" applyFont="1" applyBorder="1" applyAlignment="1">
      <alignment vertical="top"/>
    </xf>
    <xf numFmtId="181" fontId="28" fillId="0" borderId="4" xfId="7" applyNumberFormat="1" applyFont="1" applyBorder="1" applyAlignment="1" applyProtection="1">
      <alignment vertical="top"/>
    </xf>
    <xf numFmtId="182" fontId="28" fillId="0" borderId="4" xfId="0" applyNumberFormat="1" applyFont="1" applyBorder="1" applyAlignment="1">
      <alignment vertical="top"/>
    </xf>
    <xf numFmtId="183" fontId="28" fillId="0" borderId="4" xfId="0" applyNumberFormat="1" applyFont="1" applyBorder="1" applyAlignment="1">
      <alignment vertical="top"/>
    </xf>
    <xf numFmtId="184" fontId="28" fillId="0" borderId="4" xfId="0" applyNumberFormat="1" applyFont="1" applyBorder="1" applyAlignment="1">
      <alignment vertical="top"/>
    </xf>
    <xf numFmtId="185" fontId="28" fillId="0" borderId="4" xfId="0" applyNumberFormat="1" applyFont="1" applyBorder="1" applyAlignment="1">
      <alignment vertical="top"/>
    </xf>
    <xf numFmtId="186" fontId="28" fillId="0" borderId="4" xfId="0" applyNumberFormat="1" applyFont="1" applyBorder="1" applyAlignment="1">
      <alignment vertical="top"/>
    </xf>
    <xf numFmtId="0" fontId="28" fillId="0" borderId="39" xfId="0" applyFont="1" applyBorder="1" applyAlignment="1">
      <alignment vertical="top"/>
    </xf>
    <xf numFmtId="181" fontId="28" fillId="0" borderId="39" xfId="7" applyNumberFormat="1" applyFont="1" applyBorder="1" applyAlignment="1" applyProtection="1">
      <alignment vertical="top"/>
    </xf>
    <xf numFmtId="182" fontId="28" fillId="0" borderId="39" xfId="0" applyNumberFormat="1" applyFont="1" applyBorder="1" applyAlignment="1">
      <alignment vertical="top"/>
    </xf>
    <xf numFmtId="183" fontId="28" fillId="0" borderId="39" xfId="0" applyNumberFormat="1" applyFont="1" applyBorder="1" applyAlignment="1">
      <alignment vertical="top"/>
    </xf>
    <xf numFmtId="184" fontId="28" fillId="0" borderId="39" xfId="0" applyNumberFormat="1" applyFont="1" applyBorder="1" applyAlignment="1">
      <alignment vertical="top"/>
    </xf>
    <xf numFmtId="185" fontId="28" fillId="0" borderId="39" xfId="0" applyNumberFormat="1" applyFont="1" applyBorder="1" applyAlignment="1">
      <alignment vertical="top"/>
    </xf>
    <xf numFmtId="186" fontId="28" fillId="0" borderId="39" xfId="0" applyNumberFormat="1" applyFont="1" applyBorder="1" applyAlignment="1">
      <alignment vertical="top"/>
    </xf>
    <xf numFmtId="0" fontId="27" fillId="0" borderId="40" xfId="0" applyFont="1" applyBorder="1" applyAlignment="1">
      <alignment vertical="top"/>
    </xf>
    <xf numFmtId="181" fontId="27" fillId="0" borderId="41" xfId="0" applyNumberFormat="1" applyFont="1" applyBorder="1" applyAlignment="1">
      <alignment vertical="top"/>
    </xf>
    <xf numFmtId="183" fontId="27" fillId="0" borderId="42" xfId="0" applyNumberFormat="1" applyFont="1" applyBorder="1" applyAlignment="1">
      <alignment vertical="top"/>
    </xf>
    <xf numFmtId="0" fontId="28" fillId="0" borderId="43" xfId="0" applyFont="1" applyBorder="1" applyAlignment="1">
      <alignment vertical="top"/>
    </xf>
    <xf numFmtId="9" fontId="28" fillId="7" borderId="4" xfId="7" applyFont="1" applyFill="1" applyBorder="1" applyAlignment="1">
      <alignment vertical="top"/>
    </xf>
    <xf numFmtId="0" fontId="27" fillId="0" borderId="45" xfId="0" applyFont="1" applyBorder="1" applyAlignment="1">
      <alignment vertical="top"/>
    </xf>
    <xf numFmtId="187" fontId="30" fillId="0" borderId="4" xfId="0" applyNumberFormat="1" applyFont="1" applyBorder="1" applyAlignment="1">
      <alignment vertical="top"/>
    </xf>
    <xf numFmtId="175" fontId="28" fillId="0" borderId="30" xfId="6" applyNumberFormat="1" applyFont="1" applyBorder="1"/>
    <xf numFmtId="176" fontId="28" fillId="6" borderId="0" xfId="0" applyNumberFormat="1" applyFont="1" applyFill="1" applyAlignment="1" applyProtection="1">
      <alignment vertical="top" wrapText="1"/>
      <protection locked="0"/>
    </xf>
    <xf numFmtId="0" fontId="28" fillId="0" borderId="4" xfId="6" applyFont="1" applyBorder="1"/>
    <xf numFmtId="165" fontId="28" fillId="0" borderId="4" xfId="6" applyNumberFormat="1" applyFont="1" applyBorder="1"/>
    <xf numFmtId="173" fontId="28" fillId="0" borderId="4" xfId="6" applyNumberFormat="1" applyFont="1" applyBorder="1" applyProtection="1">
      <protection locked="0"/>
    </xf>
    <xf numFmtId="171" fontId="28" fillId="0" borderId="4" xfId="6" applyNumberFormat="1" applyFont="1" applyBorder="1"/>
    <xf numFmtId="0" fontId="28" fillId="0" borderId="55" xfId="6" applyFont="1" applyBorder="1"/>
    <xf numFmtId="165" fontId="28" fillId="0" borderId="55" xfId="6" applyNumberFormat="1" applyFont="1" applyBorder="1"/>
    <xf numFmtId="173" fontId="28" fillId="0" borderId="55" xfId="6" applyNumberFormat="1" applyFont="1" applyBorder="1" applyProtection="1">
      <protection locked="0"/>
    </xf>
    <xf numFmtId="0" fontId="14" fillId="0" borderId="0" xfId="0" applyFont="1" applyAlignment="1">
      <alignment vertical="center"/>
    </xf>
    <xf numFmtId="183" fontId="28" fillId="0" borderId="4" xfId="6" applyNumberFormat="1" applyFont="1" applyBorder="1"/>
    <xf numFmtId="2" fontId="14" fillId="0" borderId="17" xfId="0" applyNumberFormat="1" applyFont="1" applyBorder="1" applyAlignment="1" applyProtection="1">
      <alignment horizontal="right" vertical="center"/>
      <protection locked="0"/>
    </xf>
    <xf numFmtId="4" fontId="14" fillId="0" borderId="17" xfId="0" applyNumberFormat="1" applyFont="1" applyBorder="1" applyAlignment="1" applyProtection="1">
      <alignment horizontal="right" vertical="center"/>
      <protection locked="0"/>
    </xf>
    <xf numFmtId="188" fontId="14" fillId="0" borderId="17" xfId="0" applyNumberFormat="1" applyFont="1" applyBorder="1" applyAlignment="1" applyProtection="1">
      <alignment horizontal="right" vertical="center"/>
      <protection locked="0"/>
    </xf>
    <xf numFmtId="165" fontId="28" fillId="0" borderId="4" xfId="6" applyNumberFormat="1" applyFont="1" applyBorder="1" applyProtection="1">
      <protection locked="0"/>
    </xf>
    <xf numFmtId="171" fontId="28" fillId="0" borderId="4" xfId="6" applyNumberFormat="1" applyFont="1" applyBorder="1" applyProtection="1">
      <protection locked="0"/>
    </xf>
    <xf numFmtId="165" fontId="28" fillId="0" borderId="55" xfId="6" applyNumberFormat="1" applyFont="1" applyBorder="1" applyProtection="1">
      <protection locked="0"/>
    </xf>
    <xf numFmtId="171" fontId="28" fillId="0" borderId="55" xfId="6" applyNumberFormat="1" applyFont="1" applyBorder="1" applyProtection="1">
      <protection locked="0"/>
    </xf>
    <xf numFmtId="0" fontId="30" fillId="0" borderId="5" xfId="6" applyFont="1" applyBorder="1"/>
    <xf numFmtId="171" fontId="30" fillId="0" borderId="5" xfId="6" applyNumberFormat="1" applyFont="1" applyBorder="1"/>
    <xf numFmtId="0" fontId="28" fillId="0" borderId="4" xfId="6" applyFont="1" applyBorder="1" applyProtection="1">
      <protection locked="0"/>
    </xf>
    <xf numFmtId="0" fontId="28" fillId="0" borderId="55" xfId="6" applyFont="1" applyBorder="1" applyProtection="1">
      <protection locked="0"/>
    </xf>
    <xf numFmtId="168" fontId="28" fillId="0" borderId="4" xfId="6" applyNumberFormat="1" applyFont="1" applyBorder="1"/>
    <xf numFmtId="10" fontId="28" fillId="0" borderId="4" xfId="1" applyNumberFormat="1" applyFont="1" applyBorder="1"/>
    <xf numFmtId="174" fontId="28" fillId="0" borderId="4" xfId="6" applyNumberFormat="1" applyFont="1" applyBorder="1" applyProtection="1">
      <protection locked="0"/>
    </xf>
    <xf numFmtId="0" fontId="27" fillId="0" borderId="56" xfId="6" applyFont="1" applyBorder="1"/>
    <xf numFmtId="0" fontId="28" fillId="0" borderId="57" xfId="6" applyFont="1" applyBorder="1"/>
    <xf numFmtId="0" fontId="28" fillId="0" borderId="58" xfId="6" applyFont="1" applyBorder="1"/>
    <xf numFmtId="0" fontId="28" fillId="0" borderId="59" xfId="6" applyFont="1" applyBorder="1"/>
    <xf numFmtId="171" fontId="28" fillId="0" borderId="60" xfId="6" applyNumberFormat="1" applyFont="1" applyBorder="1"/>
    <xf numFmtId="0" fontId="28" fillId="0" borderId="61" xfId="6" applyFont="1" applyBorder="1"/>
    <xf numFmtId="174" fontId="28" fillId="0" borderId="55" xfId="6" applyNumberFormat="1" applyFont="1" applyBorder="1" applyProtection="1">
      <protection locked="0"/>
    </xf>
    <xf numFmtId="171" fontId="28" fillId="0" borderId="62" xfId="6" applyNumberFormat="1" applyFont="1" applyBorder="1"/>
    <xf numFmtId="0" fontId="27" fillId="0" borderId="63" xfId="6" applyFont="1" applyBorder="1"/>
    <xf numFmtId="165" fontId="27" fillId="0" borderId="64" xfId="6" applyNumberFormat="1" applyFont="1" applyBorder="1"/>
    <xf numFmtId="0" fontId="27" fillId="0" borderId="64" xfId="6" applyFont="1" applyBorder="1"/>
    <xf numFmtId="174" fontId="27" fillId="0" borderId="64" xfId="6" applyNumberFormat="1" applyFont="1" applyBorder="1" applyProtection="1">
      <protection locked="0"/>
    </xf>
    <xf numFmtId="171" fontId="27" fillId="0" borderId="65" xfId="6" applyNumberFormat="1" applyFont="1" applyBorder="1"/>
    <xf numFmtId="0" fontId="41" fillId="0" borderId="4" xfId="0" applyFont="1" applyBorder="1" applyAlignment="1">
      <alignment vertical="top"/>
    </xf>
    <xf numFmtId="187" fontId="26" fillId="0" borderId="4" xfId="0" applyNumberFormat="1" applyFont="1" applyBorder="1" applyAlignment="1">
      <alignment vertical="top"/>
    </xf>
    <xf numFmtId="187" fontId="42" fillId="0" borderId="42" xfId="0" applyNumberFormat="1" applyFont="1" applyBorder="1" applyAlignment="1">
      <alignment vertical="top"/>
    </xf>
    <xf numFmtId="182" fontId="27" fillId="0" borderId="4" xfId="0" applyNumberFormat="1" applyFont="1" applyBorder="1" applyAlignment="1">
      <alignment vertical="top"/>
    </xf>
    <xf numFmtId="0" fontId="43" fillId="0" borderId="0" xfId="6" applyFont="1"/>
    <xf numFmtId="1" fontId="2" fillId="0" borderId="0" xfId="0" applyNumberFormat="1" applyFont="1" applyAlignment="1" applyProtection="1">
      <alignment vertical="center"/>
    </xf>
    <xf numFmtId="172" fontId="28" fillId="0" borderId="0" xfId="1" applyNumberFormat="1" applyFont="1" applyAlignment="1">
      <alignment vertical="top"/>
    </xf>
    <xf numFmtId="172" fontId="28" fillId="0" borderId="6" xfId="1" applyNumberFormat="1" applyFont="1" applyBorder="1" applyAlignment="1">
      <alignment vertical="top"/>
    </xf>
    <xf numFmtId="195" fontId="28" fillId="0" borderId="7" xfId="6" applyNumberFormat="1" applyFont="1" applyBorder="1" applyAlignment="1">
      <alignment vertical="top"/>
    </xf>
    <xf numFmtId="172" fontId="28" fillId="3" borderId="37" xfId="7" applyNumberFormat="1" applyFont="1" applyFill="1" applyBorder="1" applyAlignment="1" applyProtection="1">
      <alignment vertical="top" wrapText="1"/>
    </xf>
    <xf numFmtId="171" fontId="28" fillId="3" borderId="36" xfId="0" applyNumberFormat="1" applyFont="1" applyFill="1" applyBorder="1" applyAlignment="1" applyProtection="1">
      <alignment vertical="top" wrapText="1"/>
    </xf>
    <xf numFmtId="195" fontId="27" fillId="0" borderId="51" xfId="6" applyNumberFormat="1" applyFont="1" applyBorder="1"/>
    <xf numFmtId="196" fontId="28" fillId="0" borderId="4" xfId="6" applyNumberFormat="1" applyFont="1" applyBorder="1" applyProtection="1">
      <protection locked="0"/>
    </xf>
    <xf numFmtId="9" fontId="28" fillId="0" borderId="0" xfId="1" applyNumberFormat="1" applyFont="1" applyAlignment="1">
      <alignment vertical="top"/>
    </xf>
    <xf numFmtId="0" fontId="3" fillId="8" borderId="17" xfId="0" applyFont="1" applyFill="1" applyBorder="1" applyAlignment="1" applyProtection="1">
      <alignment horizontal="center" vertical="top"/>
    </xf>
    <xf numFmtId="0" fontId="10" fillId="8" borderId="17" xfId="2" applyFont="1" applyFill="1" applyBorder="1" applyAlignment="1" applyProtection="1">
      <alignment horizontal="center" vertical="top" wrapText="1"/>
    </xf>
    <xf numFmtId="0" fontId="10" fillId="8" borderId="17" xfId="2" applyFont="1" applyFill="1" applyBorder="1" applyAlignment="1" applyProtection="1">
      <alignment horizontal="center" vertical="top"/>
    </xf>
    <xf numFmtId="0" fontId="19" fillId="0" borderId="0" xfId="2" applyFont="1" applyAlignment="1" applyProtection="1">
      <alignment vertical="center"/>
      <protection locked="0"/>
    </xf>
    <xf numFmtId="0" fontId="15" fillId="0" borderId="0" xfId="2" applyFont="1" applyAlignment="1" applyProtection="1">
      <alignment vertical="center" wrapText="1"/>
      <protection locked="0"/>
    </xf>
    <xf numFmtId="0" fontId="5" fillId="0" borderId="0" xfId="2" applyFont="1" applyAlignment="1" applyProtection="1">
      <alignment horizontal="left" wrapText="1"/>
      <protection locked="0"/>
    </xf>
    <xf numFmtId="0" fontId="5" fillId="0" borderId="0" xfId="2" applyFont="1" applyProtection="1">
      <protection locked="0"/>
    </xf>
    <xf numFmtId="0" fontId="5" fillId="2" borderId="0" xfId="2" applyFont="1" applyFill="1" applyAlignment="1" applyProtection="1">
      <alignment horizontal="left" vertical="center" wrapText="1"/>
      <protection locked="0"/>
    </xf>
    <xf numFmtId="0" fontId="17" fillId="0" borderId="0" xfId="2" applyFont="1" applyProtection="1">
      <protection locked="0"/>
    </xf>
    <xf numFmtId="0" fontId="5" fillId="0" borderId="0" xfId="2" applyFont="1" applyAlignment="1" applyProtection="1">
      <alignment vertical="top" wrapText="1"/>
      <protection locked="0"/>
    </xf>
    <xf numFmtId="0" fontId="5" fillId="0" borderId="0" xfId="2" applyFont="1" applyAlignment="1" applyProtection="1">
      <alignment horizontal="center" vertical="top" wrapText="1"/>
      <protection locked="0"/>
    </xf>
    <xf numFmtId="3" fontId="17" fillId="0" borderId="0" xfId="2" applyNumberFormat="1" applyFont="1" applyAlignment="1" applyProtection="1">
      <alignment horizontal="center" vertical="center"/>
      <protection locked="0"/>
    </xf>
    <xf numFmtId="0" fontId="14" fillId="0" borderId="0" xfId="2" applyFont="1" applyAlignment="1" applyProtection="1">
      <alignment vertical="center"/>
      <protection locked="0"/>
    </xf>
    <xf numFmtId="0" fontId="17" fillId="0" borderId="0" xfId="2" applyFont="1" applyAlignment="1" applyProtection="1">
      <alignment vertical="center"/>
      <protection locked="0"/>
    </xf>
    <xf numFmtId="0" fontId="14" fillId="0" borderId="0" xfId="2" applyProtection="1">
      <protection locked="0"/>
    </xf>
    <xf numFmtId="42" fontId="5" fillId="0" borderId="0" xfId="3" applyNumberFormat="1" applyFont="1" applyFill="1" applyBorder="1" applyAlignment="1" applyProtection="1">
      <alignment vertical="center"/>
      <protection locked="0"/>
    </xf>
    <xf numFmtId="42" fontId="0" fillId="0" borderId="0" xfId="3" applyNumberFormat="1" applyFont="1" applyFill="1" applyBorder="1" applyProtection="1">
      <protection locked="0"/>
    </xf>
    <xf numFmtId="0" fontId="5" fillId="0" borderId="0" xfId="2" applyFont="1" applyAlignment="1" applyProtection="1">
      <alignment vertical="center"/>
      <protection locked="0"/>
    </xf>
    <xf numFmtId="0" fontId="5" fillId="0" borderId="0" xfId="2" applyFont="1" applyAlignment="1" applyProtection="1">
      <alignment vertical="center" wrapText="1"/>
      <protection locked="0"/>
    </xf>
    <xf numFmtId="0" fontId="21" fillId="0" borderId="0" xfId="2" applyFont="1" applyProtection="1">
      <protection locked="0"/>
    </xf>
    <xf numFmtId="0" fontId="14" fillId="3" borderId="12" xfId="2" applyFill="1" applyBorder="1" applyAlignment="1">
      <alignment vertical="center"/>
    </xf>
    <xf numFmtId="167" fontId="14" fillId="3" borderId="11" xfId="2" applyNumberFormat="1" applyFill="1" applyBorder="1" applyAlignment="1">
      <alignment vertical="center"/>
    </xf>
    <xf numFmtId="167" fontId="17" fillId="3" borderId="11" xfId="2" applyNumberFormat="1" applyFont="1" applyFill="1" applyBorder="1" applyAlignment="1">
      <alignment vertical="center"/>
    </xf>
    <xf numFmtId="0" fontId="14" fillId="3" borderId="12" xfId="2" applyFill="1" applyBorder="1"/>
    <xf numFmtId="0" fontId="14" fillId="3" borderId="11" xfId="2" applyFill="1" applyBorder="1"/>
    <xf numFmtId="42" fontId="13" fillId="3" borderId="11" xfId="3" applyNumberFormat="1" applyFont="1" applyFill="1" applyBorder="1" applyAlignment="1" applyProtection="1">
      <alignment vertical="center"/>
    </xf>
    <xf numFmtId="167" fontId="14" fillId="3" borderId="12" xfId="2" applyNumberFormat="1" applyFill="1" applyBorder="1"/>
    <xf numFmtId="42" fontId="0" fillId="3" borderId="11" xfId="3" applyNumberFormat="1" applyFont="1" applyFill="1" applyBorder="1" applyProtection="1"/>
    <xf numFmtId="0" fontId="14" fillId="0" borderId="0" xfId="2" applyAlignment="1" applyProtection="1"/>
    <xf numFmtId="0" fontId="14" fillId="0" borderId="0" xfId="2" applyAlignment="1" applyProtection="1">
      <protection locked="0"/>
    </xf>
    <xf numFmtId="0" fontId="14" fillId="0" borderId="0" xfId="2" applyAlignment="1"/>
    <xf numFmtId="0" fontId="14" fillId="0" borderId="0" xfId="0" applyFont="1" applyAlignment="1" applyProtection="1">
      <alignment vertical="center"/>
    </xf>
    <xf numFmtId="0" fontId="14" fillId="0" borderId="0" xfId="0" applyFont="1"/>
    <xf numFmtId="0" fontId="8" fillId="0" borderId="0" xfId="0" applyFont="1" applyAlignment="1" applyProtection="1">
      <alignment vertical="center"/>
      <protection locked="0"/>
    </xf>
    <xf numFmtId="172" fontId="2" fillId="0" borderId="17" xfId="0" applyNumberFormat="1" applyFont="1" applyBorder="1" applyAlignment="1" applyProtection="1">
      <alignment vertical="center"/>
      <protection locked="0"/>
    </xf>
    <xf numFmtId="190" fontId="2" fillId="0" borderId="17" xfId="0" applyNumberFormat="1" applyFont="1" applyBorder="1" applyAlignment="1" applyProtection="1">
      <alignment vertical="center"/>
      <protection locked="0"/>
    </xf>
    <xf numFmtId="176" fontId="8" fillId="9" borderId="27" xfId="6" applyNumberFormat="1" applyFont="1" applyFill="1" applyBorder="1" applyAlignment="1" applyProtection="1">
      <alignment vertical="center"/>
      <protection locked="0"/>
    </xf>
    <xf numFmtId="172" fontId="14" fillId="9" borderId="27" xfId="1" applyNumberFormat="1" applyFont="1" applyFill="1" applyBorder="1" applyAlignment="1" applyProtection="1">
      <alignment vertical="center"/>
      <protection locked="0"/>
    </xf>
    <xf numFmtId="189" fontId="13" fillId="4" borderId="0" xfId="2" applyNumberFormat="1" applyFont="1" applyFill="1" applyAlignment="1" applyProtection="1">
      <alignment horizontal="right" vertical="center"/>
      <protection locked="0"/>
    </xf>
    <xf numFmtId="0" fontId="8"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8" fillId="0" borderId="0" xfId="2" applyFont="1" applyBorder="1"/>
    <xf numFmtId="0" fontId="8" fillId="0" borderId="0" xfId="2" applyFont="1" applyBorder="1" applyProtection="1">
      <protection locked="0"/>
    </xf>
    <xf numFmtId="0" fontId="22" fillId="0" borderId="0" xfId="2" applyFont="1" applyBorder="1"/>
    <xf numFmtId="0" fontId="22" fillId="0" borderId="0" xfId="2" applyFont="1" applyBorder="1" applyProtection="1">
      <protection locked="0"/>
    </xf>
    <xf numFmtId="0" fontId="14" fillId="0" borderId="0" xfId="2" applyBorder="1"/>
    <xf numFmtId="0" fontId="2" fillId="0" borderId="13" xfId="0" applyFont="1" applyBorder="1" applyAlignment="1" applyProtection="1">
      <alignment vertical="center"/>
      <protection locked="0"/>
    </xf>
    <xf numFmtId="3" fontId="2" fillId="0" borderId="13" xfId="0" applyNumberFormat="1" applyFont="1" applyBorder="1" applyAlignment="1" applyProtection="1">
      <alignment vertical="center"/>
      <protection locked="0"/>
    </xf>
    <xf numFmtId="172" fontId="2" fillId="0" borderId="13" xfId="0" applyNumberFormat="1" applyFont="1" applyBorder="1" applyAlignment="1" applyProtection="1">
      <alignment vertical="center"/>
      <protection locked="0"/>
    </xf>
    <xf numFmtId="190" fontId="2" fillId="0" borderId="13" xfId="0" applyNumberFormat="1" applyFont="1" applyBorder="1" applyAlignment="1" applyProtection="1">
      <alignment vertical="center"/>
      <protection locked="0"/>
    </xf>
    <xf numFmtId="0" fontId="3" fillId="0" borderId="67" xfId="0" applyFont="1" applyBorder="1" applyAlignment="1" applyProtection="1">
      <alignment vertical="center"/>
    </xf>
    <xf numFmtId="172" fontId="2" fillId="0" borderId="68" xfId="0" applyNumberFormat="1" applyFont="1" applyBorder="1" applyAlignment="1" applyProtection="1">
      <alignment vertical="center"/>
    </xf>
    <xf numFmtId="172" fontId="3" fillId="0" borderId="69" xfId="1" applyNumberFormat="1" applyFont="1" applyFill="1" applyBorder="1" applyAlignment="1" applyProtection="1">
      <alignment vertical="center"/>
    </xf>
    <xf numFmtId="191" fontId="3" fillId="0" borderId="66" xfId="0" applyNumberFormat="1" applyFont="1" applyBorder="1" applyAlignment="1" applyProtection="1">
      <alignment vertical="center"/>
    </xf>
    <xf numFmtId="192" fontId="3" fillId="0" borderId="66" xfId="0" applyNumberFormat="1" applyFont="1" applyBorder="1" applyAlignment="1" applyProtection="1">
      <alignment vertical="center"/>
    </xf>
    <xf numFmtId="0" fontId="3" fillId="0" borderId="68" xfId="0" applyNumberFormat="1" applyFont="1" applyBorder="1" applyAlignment="1" applyProtection="1">
      <alignment vertical="center"/>
    </xf>
    <xf numFmtId="0" fontId="18" fillId="3" borderId="8" xfId="2" applyFont="1" applyFill="1" applyBorder="1" applyAlignment="1">
      <alignment vertical="center"/>
    </xf>
    <xf numFmtId="0" fontId="15" fillId="0" borderId="0" xfId="2" applyFont="1" applyAlignment="1" applyProtection="1">
      <alignment horizontal="left" vertical="center" wrapText="1"/>
    </xf>
    <xf numFmtId="0" fontId="3" fillId="0" borderId="3" xfId="2" applyFont="1" applyBorder="1" applyAlignment="1" applyProtection="1">
      <alignment horizontal="left" vertical="center" wrapText="1"/>
      <protection locked="0"/>
    </xf>
    <xf numFmtId="0" fontId="31" fillId="0" borderId="0" xfId="2" applyFont="1" applyAlignment="1" applyProtection="1">
      <alignment horizontal="left" vertical="center"/>
    </xf>
    <xf numFmtId="0" fontId="3" fillId="8" borderId="18" xfId="0" applyFont="1" applyFill="1" applyBorder="1" applyAlignment="1" applyProtection="1">
      <alignment horizontal="left" vertical="center"/>
    </xf>
    <xf numFmtId="0" fontId="3" fillId="8" borderId="20" xfId="0" applyFont="1" applyFill="1" applyBorder="1" applyAlignment="1" applyProtection="1">
      <alignment horizontal="left" vertical="center"/>
    </xf>
    <xf numFmtId="0" fontId="3" fillId="8" borderId="19" xfId="0" applyFont="1" applyFill="1" applyBorder="1" applyAlignment="1" applyProtection="1">
      <alignment horizontal="left" vertical="center"/>
    </xf>
    <xf numFmtId="190" fontId="3" fillId="0" borderId="68" xfId="0" applyNumberFormat="1" applyFont="1" applyBorder="1" applyAlignment="1" applyProtection="1">
      <alignment horizontal="right" vertical="center"/>
    </xf>
    <xf numFmtId="0" fontId="17" fillId="10" borderId="28" xfId="0" applyFont="1" applyFill="1" applyBorder="1" applyAlignment="1" applyProtection="1">
      <alignment horizontal="left" vertical="center" wrapText="1"/>
    </xf>
    <xf numFmtId="0" fontId="17" fillId="10" borderId="5" xfId="0" applyFont="1" applyFill="1" applyBorder="1" applyAlignment="1" applyProtection="1">
      <alignment horizontal="left" vertical="center"/>
    </xf>
    <xf numFmtId="0" fontId="17" fillId="10" borderId="29" xfId="0" applyFont="1" applyFill="1" applyBorder="1" applyAlignment="1" applyProtection="1">
      <alignment horizontal="left" vertical="center"/>
    </xf>
    <xf numFmtId="0" fontId="17" fillId="10" borderId="30" xfId="0" applyFont="1" applyFill="1" applyBorder="1" applyAlignment="1" applyProtection="1">
      <alignment horizontal="left" vertical="center"/>
    </xf>
    <xf numFmtId="0" fontId="17" fillId="10" borderId="0" xfId="0" applyFont="1" applyFill="1" applyBorder="1" applyAlignment="1" applyProtection="1">
      <alignment horizontal="left" vertical="center"/>
    </xf>
    <xf numFmtId="0" fontId="17" fillId="10" borderId="31" xfId="0" applyFont="1" applyFill="1" applyBorder="1" applyAlignment="1" applyProtection="1">
      <alignment horizontal="left" vertical="center"/>
    </xf>
    <xf numFmtId="0" fontId="17" fillId="10" borderId="34" xfId="0" applyFont="1" applyFill="1" applyBorder="1" applyAlignment="1" applyProtection="1">
      <alignment horizontal="left" vertical="center"/>
    </xf>
    <xf numFmtId="0" fontId="17" fillId="10" borderId="3" xfId="0" applyFont="1" applyFill="1" applyBorder="1" applyAlignment="1" applyProtection="1">
      <alignment horizontal="left" vertical="center"/>
    </xf>
    <xf numFmtId="0" fontId="17" fillId="10" borderId="35" xfId="0" applyFont="1" applyFill="1" applyBorder="1" applyAlignment="1" applyProtection="1">
      <alignment horizontal="left" vertical="center"/>
    </xf>
    <xf numFmtId="0" fontId="2" fillId="0" borderId="6" xfId="0" applyFont="1" applyBorder="1" applyAlignment="1" applyProtection="1">
      <alignment horizontal="left"/>
      <protection locked="0"/>
    </xf>
    <xf numFmtId="189" fontId="14" fillId="0" borderId="15" xfId="2" applyNumberFormat="1" applyFill="1" applyBorder="1" applyAlignment="1" applyProtection="1">
      <alignment horizontal="right" vertical="center"/>
      <protection locked="0"/>
    </xf>
    <xf numFmtId="189" fontId="14" fillId="0" borderId="16" xfId="2" applyNumberFormat="1" applyFill="1" applyBorder="1" applyAlignment="1" applyProtection="1">
      <alignment horizontal="right" vertical="center"/>
      <protection locked="0"/>
    </xf>
    <xf numFmtId="0" fontId="5" fillId="0" borderId="0" xfId="2" applyFont="1" applyAlignment="1">
      <alignment horizontal="left" vertical="center" wrapText="1"/>
    </xf>
    <xf numFmtId="0" fontId="15" fillId="0" borderId="0" xfId="2" applyFont="1" applyAlignment="1">
      <alignment horizontal="left" vertical="center" wrapText="1"/>
    </xf>
    <xf numFmtId="0" fontId="3" fillId="0" borderId="3" xfId="2" applyFont="1" applyBorder="1" applyAlignment="1" applyProtection="1">
      <alignment horizontal="left" vertical="center" wrapText="1"/>
    </xf>
    <xf numFmtId="0" fontId="3" fillId="0" borderId="8" xfId="2" applyFont="1" applyBorder="1" applyAlignment="1">
      <alignment horizontal="center" vertical="top" wrapText="1"/>
    </xf>
    <xf numFmtId="0" fontId="3" fillId="0" borderId="7" xfId="2" applyFont="1" applyBorder="1" applyAlignment="1">
      <alignment horizontal="center" vertical="top" wrapText="1"/>
    </xf>
    <xf numFmtId="0" fontId="3" fillId="0" borderId="9" xfId="2" applyFont="1" applyBorder="1" applyAlignment="1">
      <alignment horizontal="center" vertical="top" wrapText="1"/>
    </xf>
    <xf numFmtId="0" fontId="9" fillId="0" borderId="12" xfId="6" applyFont="1" applyBorder="1" applyAlignment="1">
      <alignment horizontal="center" vertical="center" wrapText="1"/>
    </xf>
    <xf numFmtId="0" fontId="9" fillId="0" borderId="26" xfId="6" applyFont="1" applyBorder="1" applyAlignment="1">
      <alignment horizontal="center" vertical="center" wrapText="1"/>
    </xf>
    <xf numFmtId="0" fontId="17" fillId="2" borderId="0" xfId="2" applyFont="1" applyFill="1" applyAlignment="1"/>
    <xf numFmtId="0" fontId="0" fillId="0" borderId="0" xfId="0" applyAlignment="1"/>
    <xf numFmtId="189" fontId="17" fillId="0" borderId="18" xfId="2" applyNumberFormat="1" applyFont="1" applyBorder="1" applyAlignment="1" applyProtection="1">
      <alignment horizontal="right" vertical="center"/>
    </xf>
    <xf numFmtId="189" fontId="17" fillId="0" borderId="19" xfId="2" applyNumberFormat="1" applyFont="1" applyBorder="1" applyAlignment="1" applyProtection="1">
      <alignment horizontal="right" vertical="center"/>
    </xf>
    <xf numFmtId="166" fontId="14" fillId="4" borderId="15" xfId="2" applyNumberFormat="1" applyFill="1" applyBorder="1" applyAlignment="1" applyProtection="1">
      <alignment horizontal="right" vertical="center"/>
    </xf>
    <xf numFmtId="0" fontId="14" fillId="0" borderId="16" xfId="2" applyBorder="1" applyAlignment="1" applyProtection="1">
      <alignment horizontal="right" vertical="center"/>
    </xf>
    <xf numFmtId="189" fontId="17" fillId="0" borderId="18" xfId="2" applyNumberFormat="1" applyFont="1" applyBorder="1" applyAlignment="1">
      <alignment horizontal="right" vertical="center"/>
    </xf>
    <xf numFmtId="189" fontId="17" fillId="0" borderId="19" xfId="2" applyNumberFormat="1" applyFont="1" applyBorder="1" applyAlignment="1">
      <alignment horizontal="right" vertical="center"/>
    </xf>
    <xf numFmtId="189" fontId="5" fillId="3" borderId="47" xfId="2" applyNumberFormat="1" applyFont="1" applyFill="1" applyBorder="1" applyAlignment="1" applyProtection="1">
      <alignment horizontal="right" vertical="center"/>
    </xf>
    <xf numFmtId="189" fontId="5" fillId="3" borderId="48" xfId="2" applyNumberFormat="1" applyFont="1" applyFill="1" applyBorder="1" applyAlignment="1" applyProtection="1">
      <alignment horizontal="right" vertical="center"/>
    </xf>
    <xf numFmtId="0" fontId="14" fillId="0" borderId="0" xfId="2" applyAlignment="1">
      <alignment horizontal="left" wrapText="1"/>
    </xf>
    <xf numFmtId="0" fontId="14" fillId="6" borderId="18" xfId="0" applyFont="1" applyFill="1" applyBorder="1" applyAlignment="1" applyProtection="1">
      <alignment horizontal="left" vertical="center"/>
    </xf>
    <xf numFmtId="0" fontId="14" fillId="6" borderId="20" xfId="0" applyFont="1" applyFill="1" applyBorder="1" applyAlignment="1" applyProtection="1">
      <alignment horizontal="left" vertical="center"/>
    </xf>
    <xf numFmtId="0" fontId="14" fillId="6" borderId="19" xfId="0" applyFont="1" applyFill="1" applyBorder="1" applyAlignment="1" applyProtection="1">
      <alignment horizontal="left" vertical="center"/>
    </xf>
    <xf numFmtId="0" fontId="8" fillId="6" borderId="18" xfId="4" applyFont="1" applyFill="1" applyBorder="1" applyAlignment="1" applyProtection="1">
      <alignment horizontal="left" vertical="center"/>
      <protection locked="0"/>
    </xf>
    <xf numFmtId="0" fontId="8" fillId="6" borderId="20" xfId="4" applyFont="1" applyFill="1" applyBorder="1" applyAlignment="1" applyProtection="1">
      <alignment horizontal="left" vertical="center"/>
      <protection locked="0"/>
    </xf>
    <xf numFmtId="0" fontId="8" fillId="6" borderId="19" xfId="4" applyFont="1" applyFill="1" applyBorder="1" applyAlignment="1" applyProtection="1">
      <alignment horizontal="left" vertical="center"/>
      <protection locked="0"/>
    </xf>
    <xf numFmtId="0" fontId="8" fillId="6" borderId="18" xfId="0" applyFont="1" applyFill="1" applyBorder="1" applyAlignment="1" applyProtection="1">
      <alignment horizontal="left" vertical="center"/>
    </xf>
    <xf numFmtId="0" fontId="8" fillId="6" borderId="20" xfId="0" applyFont="1" applyFill="1" applyBorder="1" applyAlignment="1" applyProtection="1">
      <alignment horizontal="left" vertical="center"/>
    </xf>
    <xf numFmtId="0" fontId="8" fillId="6" borderId="19" xfId="0" applyFont="1" applyFill="1" applyBorder="1" applyAlignment="1" applyProtection="1">
      <alignment horizontal="left" vertical="center"/>
    </xf>
    <xf numFmtId="0" fontId="32" fillId="0" borderId="0" xfId="0" applyFont="1" applyAlignment="1">
      <alignment horizontal="left" vertical="center"/>
    </xf>
    <xf numFmtId="0" fontId="10" fillId="0" borderId="3" xfId="0" applyFont="1" applyBorder="1" applyAlignment="1" applyProtection="1">
      <alignment horizontal="left" vertical="center"/>
    </xf>
    <xf numFmtId="0" fontId="8" fillId="6" borderId="18" xfId="4" applyFont="1" applyFill="1" applyBorder="1" applyAlignment="1">
      <alignment horizontal="left" vertical="center"/>
    </xf>
    <xf numFmtId="0" fontId="8" fillId="6" borderId="20" xfId="4" applyFont="1" applyFill="1" applyBorder="1" applyAlignment="1">
      <alignment horizontal="left" vertical="center"/>
    </xf>
    <xf numFmtId="0" fontId="8" fillId="6" borderId="19" xfId="4" applyFont="1" applyFill="1" applyBorder="1" applyAlignment="1">
      <alignment horizontal="left" vertical="center"/>
    </xf>
    <xf numFmtId="0" fontId="8" fillId="0" borderId="0" xfId="0" applyFont="1" applyAlignment="1">
      <alignment horizontal="center" textRotation="90"/>
    </xf>
    <xf numFmtId="0" fontId="8" fillId="6" borderId="18" xfId="4" applyFont="1" applyFill="1" applyBorder="1" applyAlignment="1" applyProtection="1">
      <alignment horizontal="left" vertical="center"/>
    </xf>
    <xf numFmtId="0" fontId="8" fillId="6" borderId="20" xfId="4" applyFont="1" applyFill="1" applyBorder="1" applyAlignment="1" applyProtection="1">
      <alignment horizontal="left" vertical="center"/>
    </xf>
    <xf numFmtId="0" fontId="8" fillId="6" borderId="19" xfId="4" applyFont="1" applyFill="1" applyBorder="1" applyAlignment="1" applyProtection="1">
      <alignment horizontal="left" vertical="center"/>
    </xf>
    <xf numFmtId="0" fontId="8" fillId="0" borderId="0" xfId="0" applyFont="1" applyFill="1" applyAlignment="1" applyProtection="1">
      <alignment horizontal="left"/>
      <protection locked="0"/>
    </xf>
    <xf numFmtId="0" fontId="8" fillId="0" borderId="6" xfId="0" applyFont="1" applyFill="1" applyBorder="1" applyAlignment="1" applyProtection="1">
      <alignment horizontal="left"/>
      <protection locked="0"/>
    </xf>
    <xf numFmtId="0" fontId="8" fillId="6" borderId="18" xfId="0" applyFont="1" applyFill="1" applyBorder="1" applyAlignment="1" applyProtection="1">
      <alignment horizontal="left" vertical="center"/>
      <protection locked="0"/>
    </xf>
    <xf numFmtId="0" fontId="8" fillId="6" borderId="20" xfId="0" applyFont="1" applyFill="1" applyBorder="1" applyAlignment="1" applyProtection="1">
      <alignment horizontal="left" vertical="center"/>
      <protection locked="0"/>
    </xf>
    <xf numFmtId="0" fontId="8" fillId="6" borderId="19" xfId="0" applyFont="1" applyFill="1" applyBorder="1" applyAlignment="1" applyProtection="1">
      <alignment horizontal="left" vertical="center"/>
      <protection locked="0"/>
    </xf>
    <xf numFmtId="0" fontId="3" fillId="8" borderId="1" xfId="0" applyFont="1" applyFill="1" applyBorder="1" applyAlignment="1" applyProtection="1">
      <alignment horizontal="left" vertical="top" wrapText="1"/>
    </xf>
    <xf numFmtId="0" fontId="3" fillId="8" borderId="46" xfId="0" applyFont="1" applyFill="1" applyBorder="1" applyAlignment="1" applyProtection="1">
      <alignment horizontal="left" vertical="top" wrapText="1"/>
    </xf>
    <xf numFmtId="0" fontId="3" fillId="8" borderId="2" xfId="0" applyFont="1" applyFill="1" applyBorder="1" applyAlignment="1" applyProtection="1">
      <alignment horizontal="left" vertical="top" wrapText="1"/>
    </xf>
    <xf numFmtId="0" fontId="27" fillId="6" borderId="37" xfId="4" applyFont="1" applyFill="1" applyBorder="1" applyAlignment="1" applyProtection="1">
      <alignment horizontal="center" vertical="top" wrapText="1"/>
    </xf>
    <xf numFmtId="0" fontId="28" fillId="6" borderId="36" xfId="0" applyFont="1" applyFill="1" applyBorder="1" applyAlignment="1" applyProtection="1">
      <alignment horizontal="center" vertical="top" wrapText="1"/>
    </xf>
    <xf numFmtId="0" fontId="27" fillId="0" borderId="44" xfId="0" applyFont="1" applyBorder="1" applyAlignment="1">
      <alignment vertical="top"/>
    </xf>
    <xf numFmtId="0" fontId="27" fillId="0" borderId="45" xfId="0" applyFont="1" applyBorder="1" applyAlignment="1">
      <alignment vertical="top"/>
    </xf>
    <xf numFmtId="0" fontId="27" fillId="0" borderId="0" xfId="4" applyFont="1" applyAlignment="1">
      <alignment horizontal="center" vertical="top" wrapText="1"/>
    </xf>
  </cellXfs>
  <cellStyles count="10">
    <cellStyle name="Komma 2" xfId="5" xr:uid="{590A1336-36F4-487C-BB45-1B0EEB88CB32}"/>
    <cellStyle name="Prozent" xfId="1" builtinId="5"/>
    <cellStyle name="Prozent 2" xfId="7" xr:uid="{FA4710E5-7ECA-4C9E-B723-96E90B344814}"/>
    <cellStyle name="Standard" xfId="0" builtinId="0"/>
    <cellStyle name="Standard 2" xfId="2" xr:uid="{40CFC829-A995-49E2-8A4F-B9FD12827CE6}"/>
    <cellStyle name="Standard 3" xfId="6" xr:uid="{0F0672B9-ED84-4216-B2AD-C459F1A0DA9F}"/>
    <cellStyle name="Standard 4" xfId="9" xr:uid="{B2917136-B3E4-4AC1-A8D6-041056780219}"/>
    <cellStyle name="Standard_ROETZ01R" xfId="4" xr:uid="{155F9E18-7AFB-4130-BA12-33C91017F2A1}"/>
    <cellStyle name="Standard_VERGLEI" xfId="8" xr:uid="{D006D584-5193-4F2F-BC1F-6D6328913E82}"/>
    <cellStyle name="Währung 2" xfId="3" xr:uid="{0C89962D-2650-4EF8-B47D-00135BD4D432}"/>
  </cellStyles>
  <dxfs count="10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fgColor rgb="FFFFFF00"/>
          <bgColor rgb="FFFFFFCC"/>
        </patternFill>
      </fill>
    </dxf>
    <dxf>
      <fill>
        <patternFill>
          <fgColor rgb="FFFFFF00"/>
          <bgColor rgb="FFFFFFCC"/>
        </patternFill>
      </fill>
    </dxf>
    <dxf>
      <fill>
        <patternFill patternType="solid">
          <bgColor rgb="FFFFFFCC"/>
        </patternFill>
      </fill>
    </dxf>
    <dxf>
      <fill>
        <patternFill>
          <bgColor rgb="FFFFFFCC"/>
        </patternFill>
      </fill>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none">
          <fgColor rgb="FF000000"/>
          <bgColor rgb="FFFFFFFF"/>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top/>
        <bottom style="thin">
          <color indexed="64"/>
        </bottom>
      </border>
    </dxf>
    <dxf>
      <border outline="0">
        <top style="thin">
          <color rgb="FF000000"/>
        </top>
      </border>
    </dxf>
    <dxf>
      <border outline="0">
        <bottom style="thin">
          <color rgb="FF000000"/>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protection locked="1" hidden="0"/>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Arial"/>
        <family val="2"/>
        <scheme val="none"/>
      </font>
      <border diagonalUp="0" diagonalDown="0" outline="0">
        <left/>
        <right/>
        <top/>
        <bottom style="thin">
          <color indexed="64"/>
        </bottom>
      </border>
    </dxf>
    <dxf>
      <border outline="0">
        <top style="thin">
          <color rgb="FF000000"/>
        </top>
      </border>
    </dxf>
    <dxf>
      <border outline="0">
        <right style="thin">
          <color rgb="FF000000"/>
        </right>
        <top style="thin">
          <color rgb="FF000000"/>
        </top>
        <bottom style="thin">
          <color rgb="FF000000"/>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auto="1"/>
        <name val="Arial"/>
        <family val="2"/>
        <scheme val="none"/>
      </font>
      <protection locked="1" hidden="0"/>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bgColor rgb="FFFFFFCC"/>
        </patternFill>
      </fill>
    </dxf>
    <dxf>
      <fill>
        <patternFill>
          <bgColor rgb="FFFFFFCC"/>
        </patternFill>
      </fill>
    </dxf>
  </dxfs>
  <tableStyles count="0" defaultTableStyle="TableStyleMedium2" defaultPivotStyle="PivotStyleLight16"/>
  <colors>
    <mruColors>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fmlaLink="$D$10" lockText="1" noThreeD="1"/>
</file>

<file path=xl/ctrlProps/ctrlProp2.xml><?xml version="1.0" encoding="utf-8"?>
<formControlPr xmlns="http://schemas.microsoft.com/office/spreadsheetml/2009/9/main" objectType="CheckBox" fmlaLink="$D$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8</xdr:row>
          <xdr:rowOff>0</xdr:rowOff>
        </xdr:from>
        <xdr:to>
          <xdr:col>0</xdr:col>
          <xdr:colOff>438150</xdr:colOff>
          <xdr:row>8</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xdr:row>
          <xdr:rowOff>9525</xdr:rowOff>
        </xdr:from>
        <xdr:to>
          <xdr:col>0</xdr:col>
          <xdr:colOff>514350</xdr:colOff>
          <xdr:row>10</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2324100</xdr:colOff>
      <xdr:row>18</xdr:row>
      <xdr:rowOff>0</xdr:rowOff>
    </xdr:from>
    <xdr:ext cx="76200" cy="76200"/>
    <xdr:sp macro="" textlink="">
      <xdr:nvSpPr>
        <xdr:cNvPr id="3" name="Text Box 1052">
          <a:extLst>
            <a:ext uri="{FF2B5EF4-FFF2-40B4-BE49-F238E27FC236}">
              <a16:creationId xmlns:a16="http://schemas.microsoft.com/office/drawing/2014/main" id="{00000000-0008-0000-0300-000003000000}"/>
            </a:ext>
          </a:extLst>
        </xdr:cNvPr>
        <xdr:cNvSpPr txBox="1">
          <a:spLocks noChangeArrowheads="1"/>
        </xdr:cNvSpPr>
      </xdr:nvSpPr>
      <xdr:spPr bwMode="auto">
        <a:xfrm>
          <a:off x="2324100" y="171450"/>
          <a:ext cx="76200" cy="7620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Daten\alle\Biogas&amp;Mobilit&#228;t\Zeitlos\Berechnungsvorlagen\Berechnungen%20und%20Vorlagen\Biogasleitung.xlsx" TargetMode="External"/><Relationship Id="rId1" Type="http://schemas.openxmlformats.org/officeDocument/2006/relationships/externalLinkPath" Target="file:///\\tfz-sv-01\Daten\Daten\alle\Biogas&amp;Mobilit&#228;t\Zeitlos\Berechnungsvorlagen\Berechnungen%20und%20Vorlagen\Biogasleit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usammen"/>
      <sheetName val="Rahmen"/>
      <sheetName val="kapitalgeb_KostenBGALeitung"/>
      <sheetName val="Jahr_Biogasleitung"/>
      <sheetName val="kapitalgeb_KostenWärme"/>
      <sheetName val="Jahr_Wärme"/>
      <sheetName val="Verdichterarbeit"/>
      <sheetName val="Zudordnung"/>
    </sheetNames>
    <sheetDataSet>
      <sheetData sheetId="0" refreshError="1"/>
      <sheetData sheetId="1" refreshError="1"/>
      <sheetData sheetId="2" refreshError="1"/>
      <sheetData sheetId="3" refreshError="1"/>
      <sheetData sheetId="4" refreshError="1"/>
      <sheetData sheetId="5" refreshError="1"/>
      <sheetData sheetId="6">
        <row r="1">
          <cell r="B1">
            <v>1013.25</v>
          </cell>
        </row>
        <row r="2">
          <cell r="B2">
            <v>273.14999999999998</v>
          </cell>
        </row>
      </sheetData>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5490D81-0415-4AB7-883C-6F3950F17E34}" name="Tabelle210" displayName="Tabelle210" ref="M11:M16" headerRowCount="0" totalsRowShown="0" headerRowDxfId="90" dataDxfId="88" headerRowBorderDxfId="89" tableBorderDxfId="87" totalsRowBorderDxfId="86" headerRowCellStyle="Standard 2" dataCellStyle="Standard 2">
  <tableColumns count="1">
    <tableColumn id="1" xr3:uid="{F6414C2E-0E09-4EF2-9E62-6CCC0F9899FD}" name="Spalte1" headerRowDxfId="85" dataDxfId="84" headerRowCellStyle="Standard 2" dataCellStyle="Standard 2"/>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90E71B7-B397-4170-9197-12B767813BB2}" name="Tabelle311" displayName="Tabelle311" ref="M17:M24" headerRowCount="0" totalsRowShown="0" headerRowDxfId="83" dataDxfId="81" headerRowBorderDxfId="82" tableBorderDxfId="80" totalsRowBorderDxfId="79" headerRowCellStyle="Standard 2" dataCellStyle="Standard 2">
  <tableColumns count="1">
    <tableColumn id="1" xr3:uid="{32404023-94B0-407C-982C-B0E55F4F36EF}" name="Spalte1" headerRowDxfId="78" dataDxfId="77" headerRowCellStyle="Standard 2" dataCellStyle="Standard 2"/>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A0FA012-BF97-46EA-9E0D-5AC3F04C05B6}" name="Tabelle712" displayName="Tabelle712" ref="M25:M37" headerRowCount="0" totalsRowShown="0" headerRowDxfId="76" dataDxfId="75" tableBorderDxfId="74" totalsRowBorderDxfId="73" headerRowCellStyle="Standard 2" dataCellStyle="Standard 2">
  <tableColumns count="1">
    <tableColumn id="1" xr3:uid="{75110934-E4CE-4410-A9BD-A957DABFA0CC}" name="Energiepflanzen" headerRowDxfId="72" dataDxfId="71" headerRowCellStyle="Standard 2" dataCellStyle="Standard 2"/>
  </tableColumns>
  <tableStyleInfo name="TableStyleMedium2"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9E31C-190D-4F58-B939-8B9320E9261B}">
  <sheetPr>
    <pageSetUpPr fitToPage="1"/>
  </sheetPr>
  <dimension ref="A1:S95"/>
  <sheetViews>
    <sheetView showGridLines="0" tabSelected="1" zoomScaleNormal="100" workbookViewId="0">
      <selection activeCell="A5" sqref="A5:H5"/>
    </sheetView>
  </sheetViews>
  <sheetFormatPr baseColWidth="10" defaultColWidth="11.42578125" defaultRowHeight="14.25" x14ac:dyDescent="0.2"/>
  <cols>
    <col min="1" max="1" width="26" style="96" customWidth="1"/>
    <col min="2" max="2" width="14.140625" style="96" customWidth="1"/>
    <col min="3" max="3" width="10.28515625" style="96" customWidth="1"/>
    <col min="4" max="4" width="10.140625" style="96" bestFit="1" customWidth="1"/>
    <col min="5" max="5" width="18.85546875" style="96" customWidth="1"/>
    <col min="6" max="6" width="10.140625" style="96" bestFit="1" customWidth="1"/>
    <col min="7" max="7" width="27.28515625" style="96" customWidth="1"/>
    <col min="8" max="8" width="27" style="96" customWidth="1"/>
    <col min="9" max="9" width="15.5703125" style="96" bestFit="1" customWidth="1"/>
    <col min="10" max="12" width="11.42578125" style="96"/>
    <col min="13" max="13" width="26.42578125" style="96" hidden="1" customWidth="1"/>
    <col min="14" max="14" width="2.7109375" style="96" hidden="1" customWidth="1"/>
    <col min="15" max="15" width="16.140625" style="96" hidden="1" customWidth="1"/>
    <col min="16" max="16" width="0" style="96" hidden="1" customWidth="1"/>
    <col min="17" max="17" width="16.85546875" style="96" hidden="1" customWidth="1"/>
    <col min="18" max="18" width="0" style="96" hidden="1" customWidth="1"/>
    <col min="19" max="19" width="26.42578125" style="96" hidden="1" customWidth="1"/>
    <col min="20" max="16384" width="11.42578125" style="96"/>
  </cols>
  <sheetData>
    <row r="1" spans="1:19" ht="27.75" customHeight="1" x14ac:dyDescent="0.25">
      <c r="A1" s="362" t="s">
        <v>126</v>
      </c>
      <c r="B1" s="362"/>
      <c r="C1" s="362"/>
      <c r="D1" s="362"/>
      <c r="E1" s="362"/>
      <c r="F1" s="362"/>
      <c r="G1" s="362"/>
      <c r="H1" s="362"/>
      <c r="I1" s="160"/>
    </row>
    <row r="2" spans="1:19" ht="6" customHeight="1" x14ac:dyDescent="0.2">
      <c r="A2" s="362"/>
      <c r="B2" s="362"/>
      <c r="C2" s="362"/>
      <c r="D2" s="362"/>
      <c r="E2" s="362"/>
      <c r="F2" s="362"/>
      <c r="G2" s="362"/>
      <c r="H2" s="362"/>
    </row>
    <row r="3" spans="1:19" x14ac:dyDescent="0.2">
      <c r="A3" s="99" t="s">
        <v>4</v>
      </c>
      <c r="B3" s="100"/>
      <c r="C3" s="98"/>
    </row>
    <row r="4" spans="1:19" ht="6" customHeight="1" x14ac:dyDescent="0.25">
      <c r="A4" s="97"/>
      <c r="B4" s="97"/>
      <c r="C4" s="98"/>
    </row>
    <row r="5" spans="1:19" ht="27" customHeight="1" thickBot="1" x14ac:dyDescent="0.3">
      <c r="A5" s="361"/>
      <c r="B5" s="361"/>
      <c r="C5" s="361"/>
      <c r="D5" s="361"/>
      <c r="E5" s="361"/>
      <c r="F5" s="361"/>
      <c r="G5" s="361"/>
      <c r="H5" s="361"/>
      <c r="I5" s="160"/>
    </row>
    <row r="6" spans="1:19" ht="15" x14ac:dyDescent="0.2">
      <c r="A6" s="154" t="s">
        <v>5</v>
      </c>
      <c r="B6" s="154"/>
      <c r="C6" s="154"/>
    </row>
    <row r="8" spans="1:19" ht="20.25" customHeight="1" x14ac:dyDescent="0.2">
      <c r="A8" s="164" t="s">
        <v>104</v>
      </c>
      <c r="B8" s="1"/>
      <c r="C8" s="1"/>
      <c r="D8" s="1"/>
      <c r="E8" s="1"/>
      <c r="F8" s="1"/>
      <c r="G8" s="1"/>
      <c r="H8" s="1"/>
      <c r="I8" s="1"/>
    </row>
    <row r="9" spans="1:19" ht="11.25" customHeight="1" x14ac:dyDescent="0.25">
      <c r="A9" s="97"/>
      <c r="B9" s="97"/>
      <c r="C9" s="98"/>
    </row>
    <row r="10" spans="1:19" s="2" customFormat="1" ht="29.25" customHeight="1" x14ac:dyDescent="0.25">
      <c r="A10" s="156"/>
      <c r="B10" s="303" t="s">
        <v>79</v>
      </c>
      <c r="C10" s="304" t="s">
        <v>163</v>
      </c>
      <c r="D10" s="305" t="s">
        <v>81</v>
      </c>
      <c r="E10" s="305" t="s">
        <v>140</v>
      </c>
      <c r="F10" s="305" t="s">
        <v>141</v>
      </c>
      <c r="G10" s="303" t="s">
        <v>82</v>
      </c>
      <c r="H10" s="303" t="s">
        <v>83</v>
      </c>
      <c r="M10" s="157"/>
      <c r="O10" s="101" t="s">
        <v>80</v>
      </c>
      <c r="P10" s="101" t="s">
        <v>81</v>
      </c>
      <c r="Q10" s="101" t="s">
        <v>92</v>
      </c>
      <c r="R10" s="101" t="s">
        <v>93</v>
      </c>
    </row>
    <row r="11" spans="1:19" ht="18.600000000000001" customHeight="1" x14ac:dyDescent="0.2">
      <c r="A11" s="92"/>
      <c r="B11" s="170"/>
      <c r="C11" s="337" t="str">
        <f t="shared" ref="C11:C25" si="0">IF(ISBLANK(A11),"",VLOOKUP($A11,$M$11:$R$35,3,FALSE))</f>
        <v/>
      </c>
      <c r="D11" s="102" t="str">
        <f t="shared" ref="D11:D25" si="1">IF(ISBLANK(A11),"",VLOOKUP($A11,$M$11:$R$35,4,FALSE))</f>
        <v/>
      </c>
      <c r="E11" s="103" t="str">
        <f t="shared" ref="E11:E25" si="2">IF(ISBLANK(A11),"",VLOOKUP($A11,$M$11:$R$35,5,FALSE))</f>
        <v/>
      </c>
      <c r="F11" s="102" t="str">
        <f t="shared" ref="F11:F25" si="3">IF(ISBLANK(A11),"",VLOOKUP($A11,$M$11:$R$35,6,FALSE))</f>
        <v/>
      </c>
      <c r="G11" s="104" t="str">
        <f>IF(ISBLANK(A11),"",ROUND(B11*C11*D11*E11,0))</f>
        <v/>
      </c>
      <c r="H11" s="105" t="str">
        <f>IF(ISBLANK(A11),"",ROUND(G11*F11,0))</f>
        <v/>
      </c>
      <c r="I11" s="87"/>
      <c r="M11" s="106" t="s">
        <v>94</v>
      </c>
      <c r="O11" s="93">
        <v>0.92200000000000004</v>
      </c>
      <c r="P11" s="93">
        <v>0.94399999999999995</v>
      </c>
      <c r="Q11" s="103">
        <v>452</v>
      </c>
      <c r="R11" s="93">
        <v>0.52700000000000002</v>
      </c>
      <c r="S11" s="96" t="s">
        <v>95</v>
      </c>
    </row>
    <row r="12" spans="1:19" ht="18.600000000000001" customHeight="1" x14ac:dyDescent="0.2">
      <c r="A12" s="92"/>
      <c r="B12" s="170"/>
      <c r="C12" s="337" t="str">
        <f t="shared" si="0"/>
        <v/>
      </c>
      <c r="D12" s="102" t="str">
        <f t="shared" si="1"/>
        <v/>
      </c>
      <c r="E12" s="103" t="str">
        <f t="shared" si="2"/>
        <v/>
      </c>
      <c r="F12" s="102" t="str">
        <f t="shared" si="3"/>
        <v/>
      </c>
      <c r="G12" s="104" t="str">
        <f t="shared" ref="G12:G29" si="4">IF(ISBLANK(A12),"",ROUND(B12*C12*D12*E12,0))</f>
        <v/>
      </c>
      <c r="H12" s="105" t="str">
        <f t="shared" ref="H12:H28" si="5">IF(ISBLANK(A12),"",ROUND(G12*F12,0))</f>
        <v/>
      </c>
      <c r="I12" s="87"/>
      <c r="M12" s="106" t="s">
        <v>88</v>
      </c>
      <c r="O12" s="93">
        <v>0.5</v>
      </c>
      <c r="P12" s="93">
        <v>0.9</v>
      </c>
      <c r="Q12" s="103">
        <v>580</v>
      </c>
      <c r="R12" s="93">
        <v>0.53</v>
      </c>
      <c r="S12" s="96" t="s">
        <v>96</v>
      </c>
    </row>
    <row r="13" spans="1:19" ht="18.600000000000001" customHeight="1" x14ac:dyDescent="0.2">
      <c r="A13" s="92"/>
      <c r="B13" s="170"/>
      <c r="C13" s="337" t="str">
        <f t="shared" si="0"/>
        <v/>
      </c>
      <c r="D13" s="102" t="str">
        <f t="shared" si="1"/>
        <v/>
      </c>
      <c r="E13" s="103" t="str">
        <f t="shared" si="2"/>
        <v/>
      </c>
      <c r="F13" s="102" t="str">
        <f t="shared" si="3"/>
        <v/>
      </c>
      <c r="G13" s="104" t="str">
        <f>IF(ISBLANK(A13),"",ROUND(B13*C13*D13*E13,0))</f>
        <v/>
      </c>
      <c r="H13" s="105" t="str">
        <f>IF(ISBLANK(A13),"",ROUND(G13*F13,0))</f>
        <v/>
      </c>
      <c r="I13" s="87"/>
      <c r="M13" s="106" t="s">
        <v>91</v>
      </c>
      <c r="O13" s="93">
        <v>0.35599999999999998</v>
      </c>
      <c r="P13" s="93">
        <v>0.88900000000000001</v>
      </c>
      <c r="Q13" s="103">
        <v>564</v>
      </c>
      <c r="R13" s="93">
        <v>0.57099999999999995</v>
      </c>
      <c r="S13" s="96" t="s">
        <v>95</v>
      </c>
    </row>
    <row r="14" spans="1:19" ht="18.600000000000001" customHeight="1" x14ac:dyDescent="0.2">
      <c r="A14" s="92"/>
      <c r="B14" s="170"/>
      <c r="C14" s="337" t="str">
        <f t="shared" si="0"/>
        <v/>
      </c>
      <c r="D14" s="102" t="str">
        <f t="shared" si="1"/>
        <v/>
      </c>
      <c r="E14" s="103" t="str">
        <f t="shared" si="2"/>
        <v/>
      </c>
      <c r="F14" s="102" t="str">
        <f t="shared" si="3"/>
        <v/>
      </c>
      <c r="G14" s="104" t="str">
        <f t="shared" si="4"/>
        <v/>
      </c>
      <c r="H14" s="105" t="str">
        <f t="shared" si="5"/>
        <v/>
      </c>
      <c r="I14" s="87"/>
      <c r="M14" s="106" t="s">
        <v>90</v>
      </c>
      <c r="O14" s="93">
        <v>0.35</v>
      </c>
      <c r="P14" s="93">
        <v>0.85599999999999998</v>
      </c>
      <c r="Q14" s="103">
        <v>592</v>
      </c>
      <c r="R14" s="93">
        <v>0.54600000000000004</v>
      </c>
      <c r="S14" s="96" t="s">
        <v>101</v>
      </c>
    </row>
    <row r="15" spans="1:19" ht="18.600000000000001" customHeight="1" x14ac:dyDescent="0.2">
      <c r="A15" s="92"/>
      <c r="B15" s="170"/>
      <c r="C15" s="337" t="str">
        <f t="shared" si="0"/>
        <v/>
      </c>
      <c r="D15" s="102" t="str">
        <f t="shared" si="1"/>
        <v/>
      </c>
      <c r="E15" s="103" t="str">
        <f t="shared" si="2"/>
        <v/>
      </c>
      <c r="F15" s="102" t="str">
        <f t="shared" si="3"/>
        <v/>
      </c>
      <c r="G15" s="104" t="str">
        <f t="shared" si="4"/>
        <v/>
      </c>
      <c r="H15" s="105" t="str">
        <f t="shared" si="5"/>
        <v/>
      </c>
      <c r="I15" s="87"/>
      <c r="M15" s="107" t="s">
        <v>102</v>
      </c>
      <c r="O15" s="93">
        <v>0.25</v>
      </c>
      <c r="P15" s="93">
        <v>0.88600000000000001</v>
      </c>
      <c r="Q15" s="103">
        <v>608</v>
      </c>
      <c r="R15" s="93">
        <v>0.54200000000000004</v>
      </c>
      <c r="S15" s="96" t="s">
        <v>101</v>
      </c>
    </row>
    <row r="16" spans="1:19" ht="18.600000000000001" customHeight="1" x14ac:dyDescent="0.2">
      <c r="A16" s="92"/>
      <c r="B16" s="170"/>
      <c r="C16" s="337" t="str">
        <f t="shared" si="0"/>
        <v/>
      </c>
      <c r="D16" s="102" t="str">
        <f t="shared" si="1"/>
        <v/>
      </c>
      <c r="E16" s="103" t="str">
        <f t="shared" si="2"/>
        <v/>
      </c>
      <c r="F16" s="102" t="str">
        <f t="shared" si="3"/>
        <v/>
      </c>
      <c r="G16" s="104" t="str">
        <f t="shared" si="4"/>
        <v/>
      </c>
      <c r="H16" s="105" t="str">
        <f t="shared" si="5"/>
        <v/>
      </c>
      <c r="I16" s="87"/>
      <c r="M16" s="108" t="s">
        <v>84</v>
      </c>
      <c r="O16" s="93">
        <v>0.14000000000000001</v>
      </c>
      <c r="P16" s="93">
        <v>0.8</v>
      </c>
      <c r="Q16" s="103">
        <v>673</v>
      </c>
      <c r="R16" s="93">
        <v>0.55900000000000005</v>
      </c>
      <c r="S16" s="96" t="s">
        <v>103</v>
      </c>
    </row>
    <row r="17" spans="1:19" ht="18.600000000000001" customHeight="1" x14ac:dyDescent="0.2">
      <c r="A17" s="92"/>
      <c r="B17" s="170"/>
      <c r="C17" s="337" t="str">
        <f t="shared" si="0"/>
        <v/>
      </c>
      <c r="D17" s="102" t="str">
        <f t="shared" si="1"/>
        <v/>
      </c>
      <c r="E17" s="103" t="str">
        <f t="shared" si="2"/>
        <v/>
      </c>
      <c r="F17" s="102" t="str">
        <f t="shared" si="3"/>
        <v/>
      </c>
      <c r="G17" s="104" t="str">
        <f t="shared" si="4"/>
        <v/>
      </c>
      <c r="H17" s="105" t="str">
        <f t="shared" si="5"/>
        <v/>
      </c>
      <c r="I17" s="87"/>
      <c r="M17" s="109" t="s">
        <v>97</v>
      </c>
      <c r="O17" s="93">
        <v>8.8999999999999996E-2</v>
      </c>
      <c r="P17" s="93">
        <v>0.78900000000000003</v>
      </c>
      <c r="Q17" s="103">
        <v>456</v>
      </c>
      <c r="R17" s="93">
        <v>0.56000000000000005</v>
      </c>
      <c r="S17" s="96" t="s">
        <v>95</v>
      </c>
    </row>
    <row r="18" spans="1:19" ht="18.600000000000001" customHeight="1" x14ac:dyDescent="0.2">
      <c r="A18" s="92"/>
      <c r="B18" s="170"/>
      <c r="C18" s="337" t="str">
        <f t="shared" si="0"/>
        <v/>
      </c>
      <c r="D18" s="102" t="str">
        <f t="shared" si="1"/>
        <v/>
      </c>
      <c r="E18" s="103" t="str">
        <f t="shared" si="2"/>
        <v/>
      </c>
      <c r="F18" s="102" t="str">
        <f t="shared" si="3"/>
        <v/>
      </c>
      <c r="G18" s="104" t="str">
        <f t="shared" si="4"/>
        <v/>
      </c>
      <c r="H18" s="105" t="str">
        <f t="shared" si="5"/>
        <v/>
      </c>
      <c r="I18" s="87"/>
      <c r="M18" s="109" t="s">
        <v>98</v>
      </c>
      <c r="O18" s="93">
        <v>0.20799999999999999</v>
      </c>
      <c r="P18" s="93">
        <v>0.85899999999999999</v>
      </c>
      <c r="Q18" s="103">
        <v>343</v>
      </c>
      <c r="R18" s="93">
        <v>0.58199999999999996</v>
      </c>
      <c r="S18" s="96" t="s">
        <v>95</v>
      </c>
    </row>
    <row r="19" spans="1:19" ht="18.600000000000001" customHeight="1" x14ac:dyDescent="0.2">
      <c r="A19" s="92"/>
      <c r="B19" s="170"/>
      <c r="C19" s="337" t="str">
        <f t="shared" si="0"/>
        <v/>
      </c>
      <c r="D19" s="102" t="str">
        <f t="shared" si="1"/>
        <v/>
      </c>
      <c r="E19" s="103" t="str">
        <f t="shared" si="2"/>
        <v/>
      </c>
      <c r="F19" s="102" t="str">
        <f t="shared" si="3"/>
        <v/>
      </c>
      <c r="G19" s="104" t="str">
        <f t="shared" si="4"/>
        <v/>
      </c>
      <c r="H19" s="105" t="str">
        <f t="shared" si="5"/>
        <v/>
      </c>
      <c r="I19" s="87"/>
      <c r="M19" s="109" t="s">
        <v>85</v>
      </c>
      <c r="O19" s="93">
        <v>0.22900000000000001</v>
      </c>
      <c r="P19" s="93">
        <v>0.82199999999999995</v>
      </c>
      <c r="Q19" s="103">
        <v>350</v>
      </c>
      <c r="R19" s="93">
        <v>0.57999999999999996</v>
      </c>
      <c r="S19" s="96" t="s">
        <v>95</v>
      </c>
    </row>
    <row r="20" spans="1:19" ht="18.600000000000001" customHeight="1" x14ac:dyDescent="0.2">
      <c r="A20" s="92"/>
      <c r="B20" s="170"/>
      <c r="C20" s="337" t="str">
        <f t="shared" si="0"/>
        <v/>
      </c>
      <c r="D20" s="102" t="str">
        <f t="shared" si="1"/>
        <v/>
      </c>
      <c r="E20" s="103" t="str">
        <f t="shared" si="2"/>
        <v/>
      </c>
      <c r="F20" s="102" t="str">
        <f t="shared" si="3"/>
        <v/>
      </c>
      <c r="G20" s="104" t="str">
        <f t="shared" si="4"/>
        <v/>
      </c>
      <c r="H20" s="105" t="str">
        <f t="shared" si="5"/>
        <v/>
      </c>
      <c r="I20" s="87"/>
      <c r="M20" s="109" t="s">
        <v>86</v>
      </c>
      <c r="O20" s="93">
        <v>4.8000000000000001E-2</v>
      </c>
      <c r="P20" s="93">
        <v>0.72699999999999998</v>
      </c>
      <c r="Q20" s="103">
        <v>345</v>
      </c>
      <c r="R20" s="93">
        <v>0.67200000000000004</v>
      </c>
      <c r="S20" s="96" t="s">
        <v>95</v>
      </c>
    </row>
    <row r="21" spans="1:19" ht="18.600000000000001" customHeight="1" x14ac:dyDescent="0.2">
      <c r="A21" s="92"/>
      <c r="B21" s="170"/>
      <c r="C21" s="337" t="str">
        <f t="shared" si="0"/>
        <v/>
      </c>
      <c r="D21" s="102" t="str">
        <f t="shared" si="1"/>
        <v/>
      </c>
      <c r="E21" s="103" t="str">
        <f t="shared" si="2"/>
        <v/>
      </c>
      <c r="F21" s="102" t="str">
        <f t="shared" si="3"/>
        <v/>
      </c>
      <c r="G21" s="104" t="str">
        <f t="shared" si="4"/>
        <v/>
      </c>
      <c r="H21" s="105" t="str">
        <f t="shared" si="5"/>
        <v/>
      </c>
      <c r="I21" s="87"/>
      <c r="M21" s="109" t="s">
        <v>87</v>
      </c>
      <c r="O21" s="93">
        <v>0.255</v>
      </c>
      <c r="P21" s="93">
        <v>0.77600000000000002</v>
      </c>
      <c r="Q21" s="103">
        <v>257</v>
      </c>
      <c r="R21" s="93">
        <v>0.58399999999999996</v>
      </c>
      <c r="S21" s="96" t="s">
        <v>95</v>
      </c>
    </row>
    <row r="22" spans="1:19" ht="18.600000000000001" customHeight="1" x14ac:dyDescent="0.2">
      <c r="A22" s="92"/>
      <c r="B22" s="170"/>
      <c r="C22" s="337" t="str">
        <f t="shared" si="0"/>
        <v/>
      </c>
      <c r="D22" s="102" t="str">
        <f t="shared" si="1"/>
        <v/>
      </c>
      <c r="E22" s="103" t="str">
        <f t="shared" si="2"/>
        <v/>
      </c>
      <c r="F22" s="102" t="str">
        <f t="shared" si="3"/>
        <v/>
      </c>
      <c r="G22" s="104" t="str">
        <f t="shared" si="4"/>
        <v/>
      </c>
      <c r="H22" s="105" t="str">
        <f t="shared" si="5"/>
        <v/>
      </c>
      <c r="I22" s="87"/>
      <c r="M22" s="109" t="s">
        <v>99</v>
      </c>
      <c r="O22" s="93">
        <v>0.315</v>
      </c>
      <c r="P22" s="93">
        <v>0.81799999999999995</v>
      </c>
      <c r="Q22" s="103">
        <v>394</v>
      </c>
      <c r="R22" s="93">
        <v>0.55600000000000005</v>
      </c>
      <c r="S22" s="96" t="s">
        <v>95</v>
      </c>
    </row>
    <row r="23" spans="1:19" ht="18.600000000000001" customHeight="1" x14ac:dyDescent="0.2">
      <c r="A23" s="92"/>
      <c r="B23" s="170"/>
      <c r="C23" s="337" t="str">
        <f t="shared" si="0"/>
        <v/>
      </c>
      <c r="D23" s="102" t="str">
        <f t="shared" si="1"/>
        <v/>
      </c>
      <c r="E23" s="103" t="str">
        <f t="shared" si="2"/>
        <v/>
      </c>
      <c r="F23" s="102" t="str">
        <f t="shared" si="3"/>
        <v/>
      </c>
      <c r="G23" s="104" t="str">
        <f t="shared" si="4"/>
        <v/>
      </c>
      <c r="H23" s="105" t="str">
        <f t="shared" si="5"/>
        <v/>
      </c>
      <c r="I23" s="87"/>
      <c r="M23" s="109" t="s">
        <v>89</v>
      </c>
      <c r="O23" s="93">
        <v>0.50900000000000001</v>
      </c>
      <c r="P23" s="93">
        <v>0.78700000000000003</v>
      </c>
      <c r="Q23" s="103">
        <v>456</v>
      </c>
      <c r="R23" s="93">
        <v>0.56000000000000005</v>
      </c>
      <c r="S23" s="96" t="s">
        <v>95</v>
      </c>
    </row>
    <row r="24" spans="1:19" ht="18.600000000000001" customHeight="1" x14ac:dyDescent="0.2">
      <c r="A24" s="92"/>
      <c r="B24" s="170"/>
      <c r="C24" s="337" t="str">
        <f t="shared" si="0"/>
        <v/>
      </c>
      <c r="D24" s="102" t="str">
        <f t="shared" si="1"/>
        <v/>
      </c>
      <c r="E24" s="103" t="str">
        <f t="shared" si="2"/>
        <v/>
      </c>
      <c r="F24" s="102" t="str">
        <f t="shared" si="3"/>
        <v/>
      </c>
      <c r="G24" s="104" t="str">
        <f t="shared" si="4"/>
        <v/>
      </c>
      <c r="H24" s="105" t="str">
        <f t="shared" si="5"/>
        <v/>
      </c>
      <c r="I24" s="87"/>
      <c r="M24" s="110" t="s">
        <v>100</v>
      </c>
      <c r="O24" s="93">
        <v>0.5</v>
      </c>
      <c r="P24" s="93">
        <v>0.8</v>
      </c>
      <c r="Q24" s="103">
        <v>500</v>
      </c>
      <c r="R24" s="93">
        <v>0.56000000000000005</v>
      </c>
      <c r="S24" s="96" t="s">
        <v>96</v>
      </c>
    </row>
    <row r="25" spans="1:19" ht="18.600000000000001" customHeight="1" x14ac:dyDescent="0.2">
      <c r="A25" s="92"/>
      <c r="B25" s="170"/>
      <c r="C25" s="337" t="str">
        <f t="shared" si="0"/>
        <v/>
      </c>
      <c r="D25" s="102" t="str">
        <f t="shared" si="1"/>
        <v/>
      </c>
      <c r="E25" s="103" t="str">
        <f t="shared" si="2"/>
        <v/>
      </c>
      <c r="F25" s="102" t="str">
        <f t="shared" si="3"/>
        <v/>
      </c>
      <c r="G25" s="104" t="str">
        <f t="shared" si="4"/>
        <v/>
      </c>
      <c r="H25" s="105" t="str">
        <f t="shared" si="5"/>
        <v/>
      </c>
      <c r="I25" s="87"/>
      <c r="M25" s="116" t="s">
        <v>105</v>
      </c>
      <c r="O25" s="93">
        <v>0.35100000000000003</v>
      </c>
      <c r="P25" s="93">
        <v>0.96499999999999997</v>
      </c>
      <c r="Q25" s="119">
        <v>658</v>
      </c>
      <c r="R25" s="93">
        <v>0.54299999999999993</v>
      </c>
      <c r="S25" s="96" t="s">
        <v>95</v>
      </c>
    </row>
    <row r="26" spans="1:19" ht="18.600000000000001" customHeight="1" x14ac:dyDescent="0.2">
      <c r="A26" s="92"/>
      <c r="B26" s="170"/>
      <c r="C26" s="337" t="str">
        <f t="shared" ref="C26:C27" si="6">IF(ISBLANK(A26),"",VLOOKUP($A26,$M$11:$R$35,3,FALSE))</f>
        <v/>
      </c>
      <c r="D26" s="102" t="str">
        <f t="shared" ref="D26:D27" si="7">IF(ISBLANK(A26),"",VLOOKUP($A26,$M$11:$R$35,4,FALSE))</f>
        <v/>
      </c>
      <c r="E26" s="103" t="str">
        <f t="shared" ref="E26:E27" si="8">IF(ISBLANK(A26),"",VLOOKUP($A26,$M$11:$R$35,5,FALSE))</f>
        <v/>
      </c>
      <c r="F26" s="102" t="str">
        <f t="shared" ref="F26:F27" si="9">IF(ISBLANK(A26),"",VLOOKUP($A26,$M$11:$R$35,6,FALSE))</f>
        <v/>
      </c>
      <c r="G26" s="104" t="str">
        <f t="shared" ref="G26:G27" si="10">IF(ISBLANK(A26),"",ROUND(B26*C26*D26*E26,0))</f>
        <v/>
      </c>
      <c r="H26" s="105" t="str">
        <f t="shared" ref="H26:H27" si="11">IF(ISBLANK(A26),"",ROUND(G26*F26,0))</f>
        <v/>
      </c>
      <c r="I26" s="87"/>
      <c r="M26" s="117" t="s">
        <v>106</v>
      </c>
      <c r="O26" s="93">
        <v>0.32799999999999996</v>
      </c>
      <c r="P26" s="93">
        <v>0.93700000000000006</v>
      </c>
      <c r="Q26" s="119">
        <v>624</v>
      </c>
      <c r="R26" s="93">
        <v>0.56000000000000005</v>
      </c>
      <c r="S26" s="96" t="s">
        <v>95</v>
      </c>
    </row>
    <row r="27" spans="1:19" ht="18.600000000000001" customHeight="1" x14ac:dyDescent="0.2">
      <c r="A27" s="92"/>
      <c r="B27" s="170"/>
      <c r="C27" s="337" t="str">
        <f t="shared" si="6"/>
        <v/>
      </c>
      <c r="D27" s="102" t="str">
        <f t="shared" si="7"/>
        <v/>
      </c>
      <c r="E27" s="103" t="str">
        <f t="shared" si="8"/>
        <v/>
      </c>
      <c r="F27" s="102" t="str">
        <f t="shared" si="9"/>
        <v/>
      </c>
      <c r="G27" s="104" t="str">
        <f t="shared" si="10"/>
        <v/>
      </c>
      <c r="H27" s="105" t="str">
        <f t="shared" si="11"/>
        <v/>
      </c>
      <c r="I27" s="87"/>
      <c r="M27" s="117" t="s">
        <v>107</v>
      </c>
      <c r="O27" s="93">
        <v>0.28199999999999997</v>
      </c>
      <c r="P27" s="93">
        <v>0.89700000000000002</v>
      </c>
      <c r="Q27" s="119">
        <v>567</v>
      </c>
      <c r="R27" s="93">
        <v>0.55700000000000005</v>
      </c>
      <c r="S27" s="96" t="s">
        <v>95</v>
      </c>
    </row>
    <row r="28" spans="1:19" ht="18.600000000000001" customHeight="1" x14ac:dyDescent="0.2">
      <c r="A28" s="92"/>
      <c r="B28" s="170"/>
      <c r="C28" s="337" t="str">
        <f>IF(ISBLANK(A28),"",VLOOKUP($A28,$M$11:$R$35,3,FALSE))</f>
        <v/>
      </c>
      <c r="D28" s="102" t="str">
        <f>IF(ISBLANK(A28),"",VLOOKUP($A28,$M$11:$R$35,4,FALSE))</f>
        <v/>
      </c>
      <c r="E28" s="103" t="str">
        <f>IF(ISBLANK(A28),"",VLOOKUP($A28,$M$11:$R$35,5,FALSE))</f>
        <v/>
      </c>
      <c r="F28" s="102" t="str">
        <f>IF(ISBLANK(A28),"",VLOOKUP($A28,$M$11:$R$35,6,FALSE))</f>
        <v/>
      </c>
      <c r="G28" s="104" t="str">
        <f t="shared" si="4"/>
        <v/>
      </c>
      <c r="H28" s="105" t="str">
        <f t="shared" si="5"/>
        <v/>
      </c>
      <c r="I28" s="87"/>
      <c r="M28" s="117" t="s">
        <v>108</v>
      </c>
      <c r="O28" s="93">
        <v>0.22500000000000001</v>
      </c>
      <c r="P28" s="93">
        <v>0.82</v>
      </c>
      <c r="Q28" s="119">
        <v>657</v>
      </c>
      <c r="R28" s="93">
        <v>0.53</v>
      </c>
      <c r="S28" s="96" t="s">
        <v>95</v>
      </c>
    </row>
    <row r="29" spans="1:19" ht="18.600000000000001" customHeight="1" x14ac:dyDescent="0.2">
      <c r="A29" s="92"/>
      <c r="B29" s="170"/>
      <c r="C29" s="337" t="str">
        <f>IF(ISBLANK(A29),"",VLOOKUP($A29,$M$11:$R$35,3,FALSE))</f>
        <v/>
      </c>
      <c r="D29" s="102" t="str">
        <f>IF(ISBLANK(A29),"",VLOOKUP($A29,$M$11:$R$35,4,FALSE))</f>
        <v/>
      </c>
      <c r="E29" s="103" t="str">
        <f>IF(ISBLANK(A29),"",VLOOKUP($A29,$M$11:$R$35,5,FALSE))</f>
        <v/>
      </c>
      <c r="F29" s="102" t="str">
        <f>IF(ISBLANK(A29),"",VLOOKUP($A29,$M$11:$R$35,6,FALSE))</f>
        <v/>
      </c>
      <c r="G29" s="104" t="str">
        <f t="shared" si="4"/>
        <v/>
      </c>
      <c r="H29" s="105" t="str">
        <f>IF(ISBLANK(A29),"",ROUND(G29*F29,0))</f>
        <v/>
      </c>
      <c r="I29" s="87"/>
      <c r="M29" s="117" t="s">
        <v>109</v>
      </c>
      <c r="O29" s="93">
        <v>0.23499999999999999</v>
      </c>
      <c r="P29" s="93">
        <v>0.89300000000000002</v>
      </c>
      <c r="Q29" s="119">
        <v>486</v>
      </c>
      <c r="R29" s="93">
        <v>0.6</v>
      </c>
      <c r="S29" s="96" t="s">
        <v>95</v>
      </c>
    </row>
    <row r="30" spans="1:19" ht="25.5" customHeight="1" x14ac:dyDescent="0.2">
      <c r="A30" s="363" t="s">
        <v>128</v>
      </c>
      <c r="B30" s="364"/>
      <c r="C30" s="364"/>
      <c r="D30" s="364"/>
      <c r="E30" s="364"/>
      <c r="F30" s="364"/>
      <c r="G30" s="364"/>
      <c r="H30" s="365"/>
      <c r="I30" s="87"/>
      <c r="M30" s="117" t="s">
        <v>110</v>
      </c>
      <c r="O30" s="93">
        <v>0.35600000000000004</v>
      </c>
      <c r="P30" s="93">
        <v>0.88900000000000001</v>
      </c>
      <c r="Q30" s="119">
        <v>564</v>
      </c>
      <c r="R30" s="93">
        <v>0.57100000000000006</v>
      </c>
      <c r="S30" s="96" t="s">
        <v>95</v>
      </c>
    </row>
    <row r="31" spans="1:19" ht="18" customHeight="1" x14ac:dyDescent="0.2">
      <c r="A31" s="92"/>
      <c r="B31" s="170"/>
      <c r="C31" s="337"/>
      <c r="D31" s="337"/>
      <c r="E31" s="338"/>
      <c r="F31" s="337"/>
      <c r="G31" s="152" t="str">
        <f>IF(ISBLANK(A31),"0 m³ BG",ROUND(B31*C31*D31*E31,0))</f>
        <v>0 m³ BG</v>
      </c>
      <c r="H31" s="153" t="str">
        <f>IF(ISBLANK(A31),"0 m³ M",ROUND(G31*F31,0))</f>
        <v>0 m³ M</v>
      </c>
      <c r="I31" s="87"/>
      <c r="M31" s="117" t="s">
        <v>111</v>
      </c>
      <c r="O31" s="93">
        <v>0.31</v>
      </c>
      <c r="P31" s="93">
        <v>0.84200000000000008</v>
      </c>
      <c r="Q31" s="119">
        <v>602</v>
      </c>
      <c r="R31" s="93">
        <v>0.56999999999999995</v>
      </c>
      <c r="S31" s="96" t="s">
        <v>95</v>
      </c>
    </row>
    <row r="32" spans="1:19" ht="18" customHeight="1" x14ac:dyDescent="0.2">
      <c r="A32" s="92"/>
      <c r="B32" s="170"/>
      <c r="C32" s="337"/>
      <c r="D32" s="337"/>
      <c r="E32" s="338"/>
      <c r="F32" s="337"/>
      <c r="G32" s="152" t="str">
        <f t="shared" ref="G32:G51" si="12">IF(ISBLANK(A32),"0 m³ BG",ROUND(B32*C32*D32*E32,0))</f>
        <v>0 m³ BG</v>
      </c>
      <c r="H32" s="153" t="str">
        <f t="shared" ref="H32:H51" si="13">IF(ISBLANK(A32),"0 m³ M",ROUND(G32*F32,0))</f>
        <v>0 m³ M</v>
      </c>
      <c r="I32" s="87"/>
      <c r="M32" s="117" t="s">
        <v>112</v>
      </c>
      <c r="O32" s="93">
        <v>0.26200000000000001</v>
      </c>
      <c r="P32" s="93">
        <v>0.93799999999999994</v>
      </c>
      <c r="Q32" s="119">
        <v>576</v>
      </c>
      <c r="R32" s="93">
        <v>0.55000000000000004</v>
      </c>
      <c r="S32" s="96" t="s">
        <v>95</v>
      </c>
    </row>
    <row r="33" spans="1:19" ht="18" customHeight="1" x14ac:dyDescent="0.2">
      <c r="A33" s="92"/>
      <c r="B33" s="170"/>
      <c r="C33" s="337"/>
      <c r="D33" s="337"/>
      <c r="E33" s="338"/>
      <c r="F33" s="337"/>
      <c r="G33" s="152" t="str">
        <f t="shared" si="12"/>
        <v>0 m³ BG</v>
      </c>
      <c r="H33" s="153" t="str">
        <f t="shared" si="13"/>
        <v>0 m³ M</v>
      </c>
      <c r="I33" s="87"/>
      <c r="M33" s="117" t="s">
        <v>113</v>
      </c>
      <c r="O33" s="93">
        <v>0.84</v>
      </c>
      <c r="P33" s="93">
        <v>0.97799999999999998</v>
      </c>
      <c r="Q33" s="119">
        <v>670</v>
      </c>
      <c r="R33" s="93">
        <v>0.52</v>
      </c>
      <c r="S33" s="96" t="s">
        <v>95</v>
      </c>
    </row>
    <row r="34" spans="1:19" ht="18" customHeight="1" x14ac:dyDescent="0.2">
      <c r="A34" s="92"/>
      <c r="B34" s="170"/>
      <c r="C34" s="337"/>
      <c r="D34" s="337"/>
      <c r="E34" s="338"/>
      <c r="F34" s="337"/>
      <c r="G34" s="152" t="str">
        <f t="shared" si="12"/>
        <v>0 m³ BG</v>
      </c>
      <c r="H34" s="153" t="str">
        <f t="shared" si="13"/>
        <v>0 m³ M</v>
      </c>
      <c r="I34" s="87"/>
      <c r="M34" s="117" t="s">
        <v>114</v>
      </c>
      <c r="O34" s="93">
        <v>0.87</v>
      </c>
      <c r="P34" s="93">
        <v>0.96</v>
      </c>
      <c r="Q34" s="119">
        <v>730</v>
      </c>
      <c r="R34" s="93">
        <v>0.52</v>
      </c>
      <c r="S34" s="96" t="s">
        <v>96</v>
      </c>
    </row>
    <row r="35" spans="1:19" ht="18" customHeight="1" x14ac:dyDescent="0.2">
      <c r="A35" s="92"/>
      <c r="B35" s="170"/>
      <c r="C35" s="337"/>
      <c r="D35" s="337"/>
      <c r="E35" s="338"/>
      <c r="F35" s="337"/>
      <c r="G35" s="152" t="str">
        <f t="shared" si="12"/>
        <v>0 m³ BG</v>
      </c>
      <c r="H35" s="153" t="str">
        <f t="shared" si="13"/>
        <v>0 m³ M</v>
      </c>
      <c r="I35" s="87"/>
      <c r="M35" s="118" t="s">
        <v>115</v>
      </c>
      <c r="O35" s="93">
        <v>0.65</v>
      </c>
      <c r="P35" s="93">
        <v>0.98</v>
      </c>
      <c r="Q35" s="119">
        <v>700</v>
      </c>
      <c r="R35" s="93">
        <v>0.54</v>
      </c>
      <c r="S35" s="96" t="s">
        <v>96</v>
      </c>
    </row>
    <row r="36" spans="1:19" ht="18" customHeight="1" x14ac:dyDescent="0.2">
      <c r="A36" s="92"/>
      <c r="B36" s="170"/>
      <c r="C36" s="337"/>
      <c r="D36" s="337"/>
      <c r="E36" s="338"/>
      <c r="F36" s="337"/>
      <c r="G36" s="152" t="str">
        <f t="shared" si="12"/>
        <v>0 m³ BG</v>
      </c>
      <c r="H36" s="153" t="str">
        <f t="shared" si="13"/>
        <v>0 m³ M</v>
      </c>
      <c r="I36" s="87"/>
      <c r="N36" s="155"/>
    </row>
    <row r="37" spans="1:19" ht="18" customHeight="1" x14ac:dyDescent="0.2">
      <c r="A37" s="92"/>
      <c r="B37" s="170"/>
      <c r="C37" s="337"/>
      <c r="D37" s="337"/>
      <c r="E37" s="338"/>
      <c r="F37" s="337"/>
      <c r="G37" s="152" t="str">
        <f t="shared" si="12"/>
        <v>0 m³ BG</v>
      </c>
      <c r="H37" s="153" t="str">
        <f t="shared" si="13"/>
        <v>0 m³ M</v>
      </c>
      <c r="I37" s="87"/>
      <c r="N37" s="155"/>
    </row>
    <row r="38" spans="1:19" ht="18" customHeight="1" x14ac:dyDescent="0.2">
      <c r="A38" s="92"/>
      <c r="B38" s="170"/>
      <c r="C38" s="337"/>
      <c r="D38" s="337"/>
      <c r="E38" s="338"/>
      <c r="F38" s="337"/>
      <c r="G38" s="152" t="str">
        <f t="shared" ref="G38:G50" si="14">IF(ISBLANK(A38),"0 m³ BG",ROUND(B38*C38*D38*E38,0))</f>
        <v>0 m³ BG</v>
      </c>
      <c r="H38" s="153" t="str">
        <f t="shared" ref="H38:H50" si="15">IF(ISBLANK(A38),"0 m³ M",ROUND(G38*F38,0))</f>
        <v>0 m³ M</v>
      </c>
      <c r="I38" s="87"/>
      <c r="N38" s="155"/>
    </row>
    <row r="39" spans="1:19" ht="18" customHeight="1" x14ac:dyDescent="0.2">
      <c r="A39" s="92"/>
      <c r="B39" s="170"/>
      <c r="C39" s="337"/>
      <c r="D39" s="337"/>
      <c r="E39" s="338"/>
      <c r="F39" s="337"/>
      <c r="G39" s="152" t="str">
        <f t="shared" si="14"/>
        <v>0 m³ BG</v>
      </c>
      <c r="H39" s="153" t="str">
        <f t="shared" si="15"/>
        <v>0 m³ M</v>
      </c>
      <c r="I39" s="87"/>
      <c r="N39" s="155"/>
    </row>
    <row r="40" spans="1:19" ht="18" customHeight="1" x14ac:dyDescent="0.2">
      <c r="A40" s="92"/>
      <c r="B40" s="170"/>
      <c r="C40" s="337"/>
      <c r="D40" s="337"/>
      <c r="E40" s="338"/>
      <c r="F40" s="337"/>
      <c r="G40" s="152" t="str">
        <f t="shared" si="14"/>
        <v>0 m³ BG</v>
      </c>
      <c r="H40" s="153" t="str">
        <f t="shared" si="15"/>
        <v>0 m³ M</v>
      </c>
      <c r="I40" s="87"/>
      <c r="N40" s="155"/>
    </row>
    <row r="41" spans="1:19" ht="18" customHeight="1" x14ac:dyDescent="0.2">
      <c r="A41" s="92"/>
      <c r="B41" s="170"/>
      <c r="C41" s="337"/>
      <c r="D41" s="337"/>
      <c r="E41" s="338"/>
      <c r="F41" s="337"/>
      <c r="G41" s="152" t="str">
        <f t="shared" si="14"/>
        <v>0 m³ BG</v>
      </c>
      <c r="H41" s="153" t="str">
        <f t="shared" si="15"/>
        <v>0 m³ M</v>
      </c>
      <c r="I41" s="87"/>
      <c r="N41" s="155"/>
    </row>
    <row r="42" spans="1:19" ht="18" customHeight="1" x14ac:dyDescent="0.2">
      <c r="A42" s="92"/>
      <c r="B42" s="170"/>
      <c r="C42" s="337"/>
      <c r="D42" s="337"/>
      <c r="E42" s="338"/>
      <c r="F42" s="337"/>
      <c r="G42" s="152" t="str">
        <f t="shared" ref="G42:G49" si="16">IF(ISBLANK(A42),"0 m³ BG",ROUND(B42*C42*D42*E42,0))</f>
        <v>0 m³ BG</v>
      </c>
      <c r="H42" s="153" t="str">
        <f t="shared" ref="H42:H49" si="17">IF(ISBLANK(A42),"0 m³ M",ROUND(G42*F42,0))</f>
        <v>0 m³ M</v>
      </c>
      <c r="I42" s="87"/>
      <c r="N42" s="155"/>
    </row>
    <row r="43" spans="1:19" ht="18" customHeight="1" x14ac:dyDescent="0.2">
      <c r="A43" s="92"/>
      <c r="B43" s="170"/>
      <c r="C43" s="337"/>
      <c r="D43" s="337"/>
      <c r="E43" s="338"/>
      <c r="F43" s="337"/>
      <c r="G43" s="152" t="str">
        <f t="shared" si="16"/>
        <v>0 m³ BG</v>
      </c>
      <c r="H43" s="153" t="str">
        <f t="shared" si="17"/>
        <v>0 m³ M</v>
      </c>
      <c r="I43" s="87"/>
      <c r="N43" s="155"/>
    </row>
    <row r="44" spans="1:19" ht="18" customHeight="1" x14ac:dyDescent="0.2">
      <c r="A44" s="92"/>
      <c r="B44" s="170"/>
      <c r="C44" s="337"/>
      <c r="D44" s="337"/>
      <c r="E44" s="338"/>
      <c r="F44" s="337"/>
      <c r="G44" s="152" t="str">
        <f t="shared" si="16"/>
        <v>0 m³ BG</v>
      </c>
      <c r="H44" s="153" t="str">
        <f t="shared" si="17"/>
        <v>0 m³ M</v>
      </c>
      <c r="I44" s="87"/>
      <c r="N44" s="155"/>
    </row>
    <row r="45" spans="1:19" ht="18" customHeight="1" x14ac:dyDescent="0.2">
      <c r="A45" s="92"/>
      <c r="B45" s="170"/>
      <c r="C45" s="337"/>
      <c r="D45" s="337"/>
      <c r="E45" s="338"/>
      <c r="F45" s="337"/>
      <c r="G45" s="152" t="str">
        <f>IF(ISBLANK(A45),"0 m³ BG",ROUND(B45*C45*D45*E45,0))</f>
        <v>0 m³ BG</v>
      </c>
      <c r="H45" s="153" t="str">
        <f>IF(ISBLANK(A45),"0 m³ M",ROUND(G45*F45,0))</f>
        <v>0 m³ M</v>
      </c>
      <c r="I45" s="87"/>
      <c r="N45" s="155"/>
    </row>
    <row r="46" spans="1:19" ht="18" customHeight="1" x14ac:dyDescent="0.2">
      <c r="A46" s="92"/>
      <c r="B46" s="170"/>
      <c r="C46" s="337"/>
      <c r="D46" s="337"/>
      <c r="E46" s="338"/>
      <c r="F46" s="337"/>
      <c r="G46" s="152" t="str">
        <f>IF(ISBLANK(A46),"0 m³ BG",ROUND(B46*C46*D46*E46,0))</f>
        <v>0 m³ BG</v>
      </c>
      <c r="H46" s="153" t="str">
        <f>IF(ISBLANK(A46),"0 m³ M",ROUND(G46*F46,0))</f>
        <v>0 m³ M</v>
      </c>
      <c r="I46" s="87"/>
      <c r="N46" s="155"/>
    </row>
    <row r="47" spans="1:19" ht="18" customHeight="1" x14ac:dyDescent="0.2">
      <c r="A47" s="92"/>
      <c r="B47" s="170"/>
      <c r="C47" s="337"/>
      <c r="D47" s="337"/>
      <c r="E47" s="338"/>
      <c r="F47" s="337"/>
      <c r="G47" s="152" t="str">
        <f>IF(ISBLANK(A47),"0 m³ BG",ROUND(B47*C47*D47*E47,0))</f>
        <v>0 m³ BG</v>
      </c>
      <c r="H47" s="153" t="str">
        <f>IF(ISBLANK(A47),"0 m³ M",ROUND(G47*F47,0))</f>
        <v>0 m³ M</v>
      </c>
      <c r="I47" s="87"/>
      <c r="N47" s="155"/>
    </row>
    <row r="48" spans="1:19" ht="18" customHeight="1" x14ac:dyDescent="0.2">
      <c r="A48" s="92"/>
      <c r="B48" s="170"/>
      <c r="C48" s="337"/>
      <c r="D48" s="337"/>
      <c r="E48" s="338"/>
      <c r="F48" s="337"/>
      <c r="G48" s="152" t="str">
        <f>IF(ISBLANK(A48),"0 m³ BG",ROUND(B48*C48*D48*E48,0))</f>
        <v>0 m³ BG</v>
      </c>
      <c r="H48" s="153" t="str">
        <f>IF(ISBLANK(A48),"0 m³ M",ROUND(G48*F48,0))</f>
        <v>0 m³ M</v>
      </c>
      <c r="I48" s="87"/>
      <c r="N48" s="155"/>
    </row>
    <row r="49" spans="1:17" ht="18" customHeight="1" x14ac:dyDescent="0.2">
      <c r="A49" s="92"/>
      <c r="B49" s="170"/>
      <c r="C49" s="337"/>
      <c r="D49" s="337"/>
      <c r="E49" s="338"/>
      <c r="F49" s="337"/>
      <c r="G49" s="152" t="str">
        <f t="shared" si="16"/>
        <v>0 m³ BG</v>
      </c>
      <c r="H49" s="153" t="str">
        <f t="shared" si="17"/>
        <v>0 m³ M</v>
      </c>
      <c r="I49" s="87"/>
      <c r="N49" s="155"/>
    </row>
    <row r="50" spans="1:17" ht="18" customHeight="1" x14ac:dyDescent="0.2">
      <c r="A50" s="92"/>
      <c r="B50" s="170"/>
      <c r="C50" s="337"/>
      <c r="D50" s="337"/>
      <c r="E50" s="338"/>
      <c r="F50" s="337"/>
      <c r="G50" s="152" t="str">
        <f t="shared" si="14"/>
        <v>0 m³ BG</v>
      </c>
      <c r="H50" s="153" t="str">
        <f t="shared" si="15"/>
        <v>0 m³ M</v>
      </c>
      <c r="I50" s="87"/>
      <c r="N50" s="155"/>
    </row>
    <row r="51" spans="1:17" ht="18" customHeight="1" thickBot="1" x14ac:dyDescent="0.25">
      <c r="A51" s="349"/>
      <c r="B51" s="350"/>
      <c r="C51" s="351"/>
      <c r="D51" s="351"/>
      <c r="E51" s="352"/>
      <c r="F51" s="351"/>
      <c r="G51" s="168" t="str">
        <f t="shared" si="12"/>
        <v>0 m³ BG</v>
      </c>
      <c r="H51" s="169" t="str">
        <f t="shared" si="13"/>
        <v>0 m³ M</v>
      </c>
      <c r="I51" s="87"/>
    </row>
    <row r="52" spans="1:17" ht="27.75" customHeight="1" thickTop="1" x14ac:dyDescent="0.2">
      <c r="A52" s="353" t="s">
        <v>166</v>
      </c>
      <c r="B52" s="358">
        <f>SUM(B11:B29,B31:B51)</f>
        <v>0</v>
      </c>
      <c r="C52" s="354"/>
      <c r="D52" s="366"/>
      <c r="E52" s="366"/>
      <c r="F52" s="355" t="str">
        <f>IF(G52=0,"",ROUND(H52/G52,3))</f>
        <v/>
      </c>
      <c r="G52" s="356">
        <f>SUM(G11:G51)</f>
        <v>0</v>
      </c>
      <c r="H52" s="357">
        <f>SUM(H11:H51)</f>
        <v>0</v>
      </c>
      <c r="I52" s="294"/>
    </row>
    <row r="53" spans="1:17" ht="15" thickBot="1" x14ac:dyDescent="0.25">
      <c r="A53" s="87"/>
      <c r="B53" s="87"/>
      <c r="C53" s="111"/>
      <c r="D53" s="111"/>
      <c r="E53" s="112"/>
      <c r="F53" s="111"/>
      <c r="G53" s="113"/>
      <c r="H53" s="114"/>
      <c r="I53" s="87"/>
    </row>
    <row r="54" spans="1:17" x14ac:dyDescent="0.2">
      <c r="A54" s="367" t="s">
        <v>142</v>
      </c>
      <c r="B54" s="368"/>
      <c r="C54" s="368"/>
      <c r="D54" s="368"/>
      <c r="E54" s="368"/>
      <c r="F54" s="368"/>
      <c r="G54" s="368"/>
      <c r="H54" s="369"/>
      <c r="Q54" s="105" t="e">
        <f>ROUND(G52*F52,0)</f>
        <v>#VALUE!</v>
      </c>
    </row>
    <row r="55" spans="1:17" x14ac:dyDescent="0.2">
      <c r="A55" s="370"/>
      <c r="B55" s="371"/>
      <c r="C55" s="371"/>
      <c r="D55" s="371"/>
      <c r="E55" s="371"/>
      <c r="F55" s="371"/>
      <c r="G55" s="371"/>
      <c r="H55" s="372"/>
    </row>
    <row r="56" spans="1:17" ht="6.75" customHeight="1" thickBot="1" x14ac:dyDescent="0.25">
      <c r="A56" s="373"/>
      <c r="B56" s="374"/>
      <c r="C56" s="374"/>
      <c r="D56" s="374"/>
      <c r="E56" s="374"/>
      <c r="F56" s="374"/>
      <c r="G56" s="374"/>
      <c r="H56" s="375"/>
    </row>
    <row r="58" spans="1:17" ht="24" customHeight="1" x14ac:dyDescent="0.2">
      <c r="A58" s="376"/>
      <c r="B58" s="376"/>
      <c r="C58" s="376"/>
    </row>
    <row r="59" spans="1:17" x14ac:dyDescent="0.2">
      <c r="A59" s="165" t="s">
        <v>2</v>
      </c>
      <c r="B59" s="166"/>
      <c r="C59" s="167"/>
      <c r="D59" s="34"/>
      <c r="E59" s="165" t="s">
        <v>3</v>
      </c>
      <c r="F59" s="167"/>
      <c r="G59" s="167"/>
      <c r="H59" s="167"/>
    </row>
    <row r="92" spans="1:3" ht="18" x14ac:dyDescent="0.2">
      <c r="A92" s="360"/>
      <c r="B92" s="360"/>
      <c r="C92" s="360"/>
    </row>
    <row r="93" spans="1:3" ht="15.75" x14ac:dyDescent="0.25">
      <c r="A93" s="115"/>
      <c r="B93" s="115"/>
      <c r="C93" s="115"/>
    </row>
    <row r="94" spans="1:3" x14ac:dyDescent="0.2">
      <c r="A94" s="99"/>
      <c r="B94" s="100"/>
      <c r="C94" s="98"/>
    </row>
    <row r="95" spans="1:3" ht="15.75" x14ac:dyDescent="0.25">
      <c r="A95" s="97"/>
      <c r="B95" s="97"/>
      <c r="C95" s="98"/>
    </row>
  </sheetData>
  <sheetProtection algorithmName="SHA-512" hashValue="6BhP53L3KKwmIJWub+yBD47BBAjTz1zxYWuSmKd07oEkOKFagKwr04pPXqmSq09EH7JwGIyzGRDg8TyC47nTyw==" saltValue="olAt802bQpym+01MHl10nQ==" spinCount="100000" sheet="1" objects="1" scenarios="1"/>
  <mergeCells count="7">
    <mergeCell ref="A92:C92"/>
    <mergeCell ref="A5:H5"/>
    <mergeCell ref="A1:H2"/>
    <mergeCell ref="A30:H30"/>
    <mergeCell ref="D52:E52"/>
    <mergeCell ref="A54:H56"/>
    <mergeCell ref="A58:C58"/>
  </mergeCells>
  <conditionalFormatting sqref="A30">
    <cfRule type="expression" dxfId="103" priority="72">
      <formula>ISBLANK($A$30)</formula>
    </cfRule>
  </conditionalFormatting>
  <conditionalFormatting sqref="A5">
    <cfRule type="expression" dxfId="102" priority="53">
      <formula>ISBLANK($A$5)</formula>
    </cfRule>
  </conditionalFormatting>
  <conditionalFormatting sqref="A11:B11">
    <cfRule type="expression" dxfId="101" priority="52">
      <formula>ISBLANK(A11)</formula>
    </cfRule>
  </conditionalFormatting>
  <conditionalFormatting sqref="A12:B13 A14:A28 B14:B29">
    <cfRule type="expression" dxfId="100" priority="51">
      <formula>ISBLANK(A12)</formula>
    </cfRule>
  </conditionalFormatting>
  <conditionalFormatting sqref="A29">
    <cfRule type="expression" dxfId="99" priority="50">
      <formula>ISBLANK(A29)</formula>
    </cfRule>
  </conditionalFormatting>
  <conditionalFormatting sqref="A58:C58">
    <cfRule type="expression" dxfId="98" priority="40">
      <formula>ISBLANK($A$58)</formula>
    </cfRule>
  </conditionalFormatting>
  <conditionalFormatting sqref="A50:B50">
    <cfRule type="expression" dxfId="97" priority="11">
      <formula>ISBLANK(A50)</formula>
    </cfRule>
  </conditionalFormatting>
  <conditionalFormatting sqref="A51:B51">
    <cfRule type="expression" dxfId="96" priority="10">
      <formula>ISBLANK(A51)</formula>
    </cfRule>
  </conditionalFormatting>
  <conditionalFormatting sqref="A31:B31">
    <cfRule type="expression" dxfId="95" priority="5">
      <formula>ISBLANK(A31)</formula>
    </cfRule>
  </conditionalFormatting>
  <conditionalFormatting sqref="A32:B33 A34:A48 B34:B49">
    <cfRule type="expression" dxfId="94" priority="4">
      <formula>ISBLANK(A32)</formula>
    </cfRule>
  </conditionalFormatting>
  <conditionalFormatting sqref="A49">
    <cfRule type="expression" dxfId="93" priority="3">
      <formula>ISBLANK(A49)</formula>
    </cfRule>
  </conditionalFormatting>
  <conditionalFormatting sqref="C31:C51">
    <cfRule type="expression" dxfId="92" priority="2">
      <formula>ISBLANK(C31)</formula>
    </cfRule>
  </conditionalFormatting>
  <conditionalFormatting sqref="D31:F51">
    <cfRule type="expression" dxfId="91" priority="1">
      <formula>ISBLANK(D31)</formula>
    </cfRule>
  </conditionalFormatting>
  <dataValidations disablePrompts="1" count="4">
    <dataValidation type="list" allowBlank="1" showInputMessage="1" showErrorMessage="1" sqref="A11:A29" xr:uid="{791AD01A-C353-4866-9BEC-2A10C6E152E4}">
      <formula1>$M$11:$M$35</formula1>
    </dataValidation>
    <dataValidation allowBlank="1" showInputMessage="1" showErrorMessage="1" prompt="Der TS Gehalt kann betriebsindividuell angepasst werden." sqref="C11" xr:uid="{2667342D-31DC-41CB-B174-E7E51D7FA289}"/>
    <dataValidation allowBlank="1" showInputMessage="1" showErrorMessage="1" prompt="Der TS-Gehalt kann betriebsindividuell angepasst werden." sqref="C12:C29" xr:uid="{4ED0C9A2-96A5-4EFF-AAB5-0AE5B5A0DEA6}"/>
    <dataValidation allowBlank="1" showErrorMessage="1" sqref="C31:C51 A31:A51" xr:uid="{27ACA24A-E391-4591-80EA-FD835BCC2B2F}"/>
  </dataValidations>
  <pageMargins left="0.7" right="0.7" top="0.78740157499999996" bottom="0.78740157499999996" header="0.3" footer="0.3"/>
  <pageSetup paperSize="9" scale="91" fitToHeight="0" orientation="landscape" r:id="rId1"/>
  <headerFooter>
    <oddHeader xml:space="preserve">&amp;R&amp;"Arial,Standard"&amp;10Förderantrag BioMeth Bayern&amp;11 - &amp;"Arial,Fett"&amp;12Anlage Einsatzstoffe&amp;"Arial,Standard"&amp;11 </oddHeader>
    <oddFooter>&amp;C&amp;"Arial,Standard"&amp;P&amp;R&amp;"Arial,Fett"2.2 Vorlage 06307 Stand: 05.06.2024</oddFooter>
  </headerFooter>
  <rowBreaks count="1" manualBreakCount="1">
    <brk id="29" max="7" man="1"/>
  </rowBreaks>
  <colBreaks count="1" manualBreakCount="1">
    <brk id="8" max="1048575" man="1"/>
  </colBreaks>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4618B-E14A-4712-A5AE-38B6E6CE5F65}">
  <sheetPr>
    <tabColor theme="6" tint="-0.249977111117893"/>
    <pageSetUpPr fitToPage="1"/>
  </sheetPr>
  <dimension ref="A1:K89"/>
  <sheetViews>
    <sheetView showGridLines="0" zoomScaleNormal="100" zoomScaleSheetLayoutView="100" workbookViewId="0">
      <selection activeCell="B14" sqref="B14"/>
    </sheetView>
  </sheetViews>
  <sheetFormatPr baseColWidth="10" defaultColWidth="11.42578125" defaultRowHeight="12.75" x14ac:dyDescent="0.2"/>
  <cols>
    <col min="1" max="1" width="62.5703125" style="4" customWidth="1"/>
    <col min="2" max="2" width="10.7109375" style="4" customWidth="1"/>
    <col min="3" max="3" width="15.28515625" style="4" customWidth="1"/>
    <col min="4" max="4" width="14.140625" style="317" hidden="1" customWidth="1"/>
    <col min="5" max="6" width="14.42578125" style="4" customWidth="1"/>
    <col min="7" max="7" width="18.7109375" style="4" customWidth="1"/>
    <col min="8" max="8" width="11.42578125" style="4" hidden="1" customWidth="1"/>
    <col min="9" max="9" width="11.42578125" style="5" hidden="1" customWidth="1"/>
    <col min="10" max="11" width="11.42578125" style="4" customWidth="1"/>
    <col min="12" max="16384" width="11.42578125" style="4"/>
  </cols>
  <sheetData>
    <row r="1" spans="1:11" ht="41.45" customHeight="1" x14ac:dyDescent="0.2">
      <c r="A1" s="380" t="s">
        <v>76</v>
      </c>
      <c r="B1" s="380"/>
      <c r="C1" s="380"/>
      <c r="D1" s="307"/>
      <c r="E1" s="3"/>
    </row>
    <row r="2" spans="1:11" ht="6.75" customHeight="1" x14ac:dyDescent="0.25">
      <c r="A2" s="6"/>
      <c r="B2" s="6"/>
      <c r="C2" s="6"/>
      <c r="D2" s="308"/>
      <c r="E2" s="6"/>
    </row>
    <row r="3" spans="1:11" x14ac:dyDescent="0.2">
      <c r="A3" s="7" t="s">
        <v>4</v>
      </c>
      <c r="B3" s="8"/>
      <c r="D3" s="171"/>
    </row>
    <row r="4" spans="1:11" ht="6.75" customHeight="1" x14ac:dyDescent="0.25">
      <c r="A4" s="9"/>
      <c r="B4" s="9"/>
      <c r="D4" s="309"/>
      <c r="K4" s="10"/>
    </row>
    <row r="5" spans="1:11" s="8" customFormat="1" ht="21.75" customHeight="1" thickBot="1" x14ac:dyDescent="0.3">
      <c r="A5" s="381" cm="1">
        <f t="array" ref="A5">'Einsatzstoffe Nr. 2.2'!A5:A5</f>
        <v>0</v>
      </c>
      <c r="B5" s="381"/>
      <c r="C5" s="381"/>
      <c r="D5" s="310" t="s">
        <v>1</v>
      </c>
      <c r="E5" s="11"/>
      <c r="I5" s="12"/>
    </row>
    <row r="6" spans="1:11" ht="12.75" customHeight="1" x14ac:dyDescent="0.2">
      <c r="A6" s="13" t="s">
        <v>5</v>
      </c>
      <c r="B6" s="13"/>
      <c r="C6" s="13"/>
      <c r="D6" s="171"/>
      <c r="E6" s="8"/>
    </row>
    <row r="7" spans="1:11" ht="12.75" customHeight="1" x14ac:dyDescent="0.2">
      <c r="A7" s="94"/>
      <c r="B7" s="94"/>
      <c r="C7" s="94"/>
      <c r="D7" s="171"/>
      <c r="E7" s="8"/>
    </row>
    <row r="8" spans="1:11" s="28" customFormat="1" ht="21" customHeight="1" x14ac:dyDescent="0.2">
      <c r="A8" s="147" t="s">
        <v>131</v>
      </c>
      <c r="B8" s="148"/>
      <c r="C8" s="148"/>
      <c r="D8" s="306"/>
      <c r="E8" s="149"/>
      <c r="I8" s="150"/>
    </row>
    <row r="9" spans="1:11" s="28" customFormat="1" ht="18" customHeight="1" x14ac:dyDescent="0.2">
      <c r="A9" s="151" t="s">
        <v>132</v>
      </c>
      <c r="B9" s="148"/>
      <c r="C9" s="148"/>
      <c r="D9" s="306"/>
      <c r="E9" s="149"/>
      <c r="I9" s="150"/>
    </row>
    <row r="10" spans="1:11" s="28" customFormat="1" ht="17.25" customHeight="1" x14ac:dyDescent="0.2">
      <c r="A10" s="151" t="s">
        <v>133</v>
      </c>
      <c r="B10" s="148"/>
      <c r="C10" s="148"/>
      <c r="D10" s="306" t="b">
        <v>0</v>
      </c>
      <c r="E10" s="149"/>
      <c r="I10" s="150"/>
    </row>
    <row r="11" spans="1:11" s="8" customFormat="1" ht="9" customHeight="1" x14ac:dyDescent="0.2">
      <c r="A11" s="10"/>
      <c r="B11" s="10"/>
      <c r="C11" s="10"/>
      <c r="D11" s="311"/>
      <c r="E11" s="4"/>
      <c r="F11" s="12"/>
      <c r="I11" s="12"/>
    </row>
    <row r="12" spans="1:11" ht="6.75" hidden="1" customHeight="1" x14ac:dyDescent="0.25">
      <c r="A12" s="9"/>
      <c r="B12" s="9"/>
      <c r="D12" s="309"/>
      <c r="K12" s="10"/>
    </row>
    <row r="13" spans="1:11" ht="18" customHeight="1" x14ac:dyDescent="0.2">
      <c r="A13" s="382" t="s">
        <v>6</v>
      </c>
      <c r="B13" s="383"/>
      <c r="C13" s="384"/>
      <c r="D13" s="312"/>
      <c r="E13" s="142"/>
      <c r="F13" s="141"/>
      <c r="G13" s="379"/>
      <c r="H13" s="379"/>
    </row>
    <row r="14" spans="1:11" ht="18" customHeight="1" x14ac:dyDescent="0.2">
      <c r="A14" s="14" t="s">
        <v>78</v>
      </c>
      <c r="B14" s="15"/>
      <c r="C14" s="16" t="s">
        <v>7</v>
      </c>
      <c r="D14" s="313"/>
      <c r="E14" s="143" t="s">
        <v>45</v>
      </c>
      <c r="F14" s="385" t="s">
        <v>134</v>
      </c>
      <c r="G14" s="73"/>
      <c r="H14" s="73"/>
    </row>
    <row r="15" spans="1:11" ht="25.15" customHeight="1" x14ac:dyDescent="0.2">
      <c r="A15" s="74" t="s">
        <v>74</v>
      </c>
      <c r="B15" s="314"/>
      <c r="C15" s="75" t="s">
        <v>7</v>
      </c>
      <c r="D15" s="314"/>
      <c r="E15" s="144"/>
      <c r="F15" s="386"/>
      <c r="G15" s="379"/>
      <c r="H15" s="379"/>
    </row>
    <row r="16" spans="1:11" ht="17.100000000000001" customHeight="1" x14ac:dyDescent="0.25">
      <c r="A16" s="120" t="s">
        <v>8</v>
      </c>
      <c r="B16" s="359" t="str" cm="1">
        <f t="array" ref="B16">_xlfn.IFS(B15&lt;300,"Leitung muss mindestens 300 m Luftlinie betragen!",B15&gt;B14,"Wert für Luftlinie unplausibel",TRUE,"")</f>
        <v>Leitung muss mindestens 300 m Luftlinie betragen!</v>
      </c>
      <c r="C16" s="146"/>
      <c r="D16" s="315"/>
      <c r="E16" s="145"/>
      <c r="F16" s="146"/>
      <c r="G16" s="5"/>
      <c r="H16" s="387" t="s">
        <v>1</v>
      </c>
      <c r="I16" s="388"/>
    </row>
    <row r="17" spans="1:9" ht="27" customHeight="1" x14ac:dyDescent="0.25">
      <c r="A17" s="121" t="s">
        <v>135</v>
      </c>
      <c r="B17" s="377"/>
      <c r="C17" s="378"/>
      <c r="D17" s="171"/>
      <c r="E17" s="339">
        <v>30</v>
      </c>
      <c r="F17" s="340">
        <v>0.01</v>
      </c>
      <c r="G17" s="5"/>
      <c r="H17" s="135" t="str">
        <f>IF(B15&lt;300,"0 €",MIN((MIN(B19,C44*100)+MIN(B27,C42*50000)),B30,200000))</f>
        <v>0 €</v>
      </c>
    </row>
    <row r="18" spans="1:9" s="8" customFormat="1" ht="32.1" customHeight="1" x14ac:dyDescent="0.25">
      <c r="A18" s="121" t="s">
        <v>169</v>
      </c>
      <c r="B18" s="377"/>
      <c r="C18" s="378"/>
      <c r="D18" s="171"/>
      <c r="E18" s="172">
        <v>30</v>
      </c>
      <c r="F18" s="323"/>
      <c r="H18" s="135" t="str">
        <f>IF(B15&lt;300,"0 €",MIN((MIN(B19,C44*100)+MIN(C42*50000)),200000))</f>
        <v>0 €</v>
      </c>
      <c r="I18" s="12" t="s">
        <v>170</v>
      </c>
    </row>
    <row r="19" spans="1:9" s="8" customFormat="1" ht="24.75" customHeight="1" x14ac:dyDescent="0.25">
      <c r="A19" s="122" t="s">
        <v>9</v>
      </c>
      <c r="B19" s="389">
        <f>SUM(B17:C18)</f>
        <v>0</v>
      </c>
      <c r="C19" s="390"/>
      <c r="D19" s="171"/>
      <c r="E19" s="324"/>
      <c r="F19" s="323"/>
      <c r="I19" s="12"/>
    </row>
    <row r="20" spans="1:9" s="8" customFormat="1" ht="6.75" customHeight="1" x14ac:dyDescent="0.25">
      <c r="A20" s="123"/>
      <c r="B20" s="18"/>
      <c r="C20" s="19"/>
      <c r="D20" s="171"/>
      <c r="E20" s="324"/>
      <c r="F20" s="323"/>
      <c r="I20" s="12"/>
    </row>
    <row r="21" spans="1:9" s="8" customFormat="1" ht="16.5" customHeight="1" x14ac:dyDescent="0.25">
      <c r="A21" s="124" t="s">
        <v>10</v>
      </c>
      <c r="B21" s="391"/>
      <c r="C21" s="392"/>
      <c r="D21" s="171"/>
      <c r="E21" s="324"/>
      <c r="F21" s="323"/>
      <c r="I21" s="12"/>
    </row>
    <row r="22" spans="1:9" s="8" customFormat="1" ht="26.1" customHeight="1" x14ac:dyDescent="0.25">
      <c r="A22" s="125" t="s">
        <v>11</v>
      </c>
      <c r="B22" s="377"/>
      <c r="C22" s="378"/>
      <c r="D22" s="171"/>
      <c r="E22" s="172">
        <v>9</v>
      </c>
      <c r="F22" s="173">
        <v>0.04</v>
      </c>
      <c r="I22" s="12"/>
    </row>
    <row r="23" spans="1:9" s="8" customFormat="1" ht="26.1" customHeight="1" x14ac:dyDescent="0.25">
      <c r="A23" s="125" t="s">
        <v>12</v>
      </c>
      <c r="B23" s="377"/>
      <c r="C23" s="378"/>
      <c r="D23" s="171"/>
      <c r="E23" s="172">
        <v>10</v>
      </c>
      <c r="F23" s="173">
        <v>0.04</v>
      </c>
      <c r="I23" s="12"/>
    </row>
    <row r="24" spans="1:9" s="8" customFormat="1" ht="26.1" customHeight="1" x14ac:dyDescent="0.25">
      <c r="A24" s="125" t="s">
        <v>13</v>
      </c>
      <c r="B24" s="377"/>
      <c r="C24" s="378"/>
      <c r="D24" s="171"/>
      <c r="E24" s="172">
        <v>10</v>
      </c>
      <c r="F24" s="173">
        <v>0.04</v>
      </c>
      <c r="I24" s="12"/>
    </row>
    <row r="25" spans="1:9" s="8" customFormat="1" ht="26.1" customHeight="1" x14ac:dyDescent="0.25">
      <c r="A25" s="125" t="s">
        <v>14</v>
      </c>
      <c r="B25" s="377"/>
      <c r="C25" s="378"/>
      <c r="D25" s="171"/>
      <c r="E25" s="172">
        <v>10</v>
      </c>
      <c r="F25" s="173">
        <v>0.04</v>
      </c>
      <c r="I25" s="12"/>
    </row>
    <row r="26" spans="1:9" s="8" customFormat="1" ht="26.1" customHeight="1" x14ac:dyDescent="0.25">
      <c r="A26" s="125" t="s">
        <v>15</v>
      </c>
      <c r="B26" s="377"/>
      <c r="C26" s="378"/>
      <c r="D26" s="171"/>
      <c r="E26" s="172">
        <v>10</v>
      </c>
      <c r="F26" s="173">
        <v>0.04</v>
      </c>
      <c r="I26" s="12"/>
    </row>
    <row r="27" spans="1:9" ht="22.15" customHeight="1" x14ac:dyDescent="0.2">
      <c r="A27" s="120" t="s">
        <v>16</v>
      </c>
      <c r="B27" s="393">
        <f>SUM(B22:C26)</f>
        <v>0</v>
      </c>
      <c r="C27" s="394"/>
      <c r="D27" s="316"/>
      <c r="E27" s="325"/>
      <c r="F27" s="326"/>
    </row>
    <row r="28" spans="1:9" ht="6.75" customHeight="1" x14ac:dyDescent="0.2">
      <c r="A28" s="126"/>
      <c r="B28" s="21"/>
      <c r="C28" s="22"/>
      <c r="E28" s="327"/>
      <c r="F28" s="326"/>
    </row>
    <row r="29" spans="1:9" ht="6.75" hidden="1" customHeight="1" x14ac:dyDescent="0.2">
      <c r="A29" s="126"/>
      <c r="B29" s="21"/>
      <c r="C29" s="22"/>
      <c r="D29" s="317" t="b">
        <v>0</v>
      </c>
      <c r="E29" s="327"/>
      <c r="F29" s="326"/>
    </row>
    <row r="30" spans="1:9" ht="25.5" customHeight="1" thickBot="1" x14ac:dyDescent="0.25">
      <c r="A30" s="127" t="s">
        <v>127</v>
      </c>
      <c r="B30" s="395">
        <f>B27+B19</f>
        <v>0</v>
      </c>
      <c r="C30" s="396"/>
      <c r="D30" s="318"/>
      <c r="E30" s="328"/>
      <c r="F30" s="329"/>
    </row>
    <row r="31" spans="1:9" ht="6.75" customHeight="1" x14ac:dyDescent="0.25">
      <c r="A31" s="20"/>
      <c r="B31" s="90"/>
      <c r="C31" s="91"/>
      <c r="D31" s="319"/>
      <c r="E31" s="330"/>
      <c r="F31" s="326"/>
    </row>
    <row r="32" spans="1:9" ht="17.100000000000001" customHeight="1" x14ac:dyDescent="0.2">
      <c r="A32" s="158" t="s">
        <v>17</v>
      </c>
      <c r="B32" s="391"/>
      <c r="C32" s="392"/>
      <c r="D32" s="320"/>
      <c r="E32" s="325"/>
      <c r="F32" s="326"/>
    </row>
    <row r="33" spans="1:9" ht="26.1" customHeight="1" x14ac:dyDescent="0.2">
      <c r="A33" s="23" t="s">
        <v>18</v>
      </c>
      <c r="B33" s="377"/>
      <c r="C33" s="378"/>
      <c r="D33" s="171"/>
      <c r="E33" s="325"/>
      <c r="F33" s="326"/>
    </row>
    <row r="34" spans="1:9" ht="26.1" customHeight="1" x14ac:dyDescent="0.2">
      <c r="A34" s="24" t="s">
        <v>19</v>
      </c>
      <c r="B34" s="377"/>
      <c r="C34" s="378"/>
      <c r="D34" s="171"/>
      <c r="E34" s="325"/>
      <c r="F34" s="326"/>
    </row>
    <row r="35" spans="1:9" ht="42.75" customHeight="1" x14ac:dyDescent="0.2">
      <c r="A35" s="25" t="s">
        <v>139</v>
      </c>
      <c r="B35" s="377"/>
      <c r="C35" s="378"/>
      <c r="D35" s="171"/>
      <c r="E35" s="172">
        <v>30</v>
      </c>
      <c r="F35" s="173">
        <v>0.01</v>
      </c>
    </row>
    <row r="36" spans="1:9" ht="25.5" customHeight="1" x14ac:dyDescent="0.2">
      <c r="A36" s="128" t="s">
        <v>20</v>
      </c>
      <c r="B36" s="389">
        <f>SUM(B33:C35)</f>
        <v>0</v>
      </c>
      <c r="C36" s="390"/>
      <c r="D36" s="316"/>
    </row>
    <row r="37" spans="1:9" ht="5.25" customHeight="1" x14ac:dyDescent="0.2">
      <c r="A37" s="10"/>
      <c r="B37" s="10"/>
      <c r="C37" s="26"/>
      <c r="D37" s="311"/>
    </row>
    <row r="38" spans="1:9" ht="31.15" customHeight="1" thickBot="1" x14ac:dyDescent="0.3">
      <c r="A38" s="129" t="s">
        <v>21</v>
      </c>
      <c r="B38" s="129"/>
      <c r="C38" s="130">
        <f>B30+B36</f>
        <v>0</v>
      </c>
      <c r="D38" s="321"/>
      <c r="E38" s="17"/>
    </row>
    <row r="39" spans="1:9" ht="4.5" customHeight="1" thickTop="1" x14ac:dyDescent="0.2">
      <c r="A39" s="98"/>
      <c r="B39" s="98"/>
      <c r="C39" s="98"/>
    </row>
    <row r="40" spans="1:9" ht="37.5" customHeight="1" thickBot="1" x14ac:dyDescent="0.3">
      <c r="A40" s="131" t="s">
        <v>136</v>
      </c>
      <c r="B40" s="98"/>
      <c r="C40" s="132">
        <f>B30</f>
        <v>0</v>
      </c>
      <c r="E40" s="27"/>
    </row>
    <row r="41" spans="1:9" ht="7.15" customHeight="1" thickTop="1" x14ac:dyDescent="0.2"/>
    <row r="42" spans="1:9" ht="15.75" customHeight="1" x14ac:dyDescent="0.2">
      <c r="A42" s="133" t="s">
        <v>22</v>
      </c>
      <c r="B42" s="98"/>
      <c r="C42" s="88"/>
      <c r="E42" s="4" t="s">
        <v>23</v>
      </c>
    </row>
    <row r="43" spans="1:9" ht="9" customHeight="1" x14ac:dyDescent="0.2">
      <c r="A43" s="98"/>
      <c r="B43" s="98"/>
      <c r="C43" s="98"/>
    </row>
    <row r="44" spans="1:9" ht="30.95" customHeight="1" x14ac:dyDescent="0.2">
      <c r="A44" s="136" t="s">
        <v>129</v>
      </c>
      <c r="B44" s="98"/>
      <c r="C44" s="134">
        <f>B14</f>
        <v>0</v>
      </c>
      <c r="E44" s="4" t="s">
        <v>24</v>
      </c>
    </row>
    <row r="45" spans="1:9" ht="8.25" customHeight="1" x14ac:dyDescent="0.2">
      <c r="A45" s="98"/>
      <c r="B45" s="98"/>
      <c r="C45" s="98"/>
    </row>
    <row r="46" spans="1:9" ht="15.75" customHeight="1" x14ac:dyDescent="0.25">
      <c r="A46" s="133" t="s">
        <v>25</v>
      </c>
      <c r="B46" s="98"/>
      <c r="C46" s="135" t="str">
        <f>IF(ISBLANK(B18),H17,H18)</f>
        <v>0 €</v>
      </c>
      <c r="E46" s="35" t="str" cm="1">
        <f t="array" ref="E46">_xlfn.IFS(B15&lt;300,"Mindestlänge 300 m Luftlinie nicht erreicht",C46&gt;=200000,"Förderobergrenze von 200.000 € erreicht!",C46&lt;200000,"")</f>
        <v>Mindestlänge 300 m Luftlinie nicht erreicht</v>
      </c>
    </row>
    <row r="47" spans="1:9" ht="9" customHeight="1" x14ac:dyDescent="0.2">
      <c r="A47" s="98"/>
      <c r="B47" s="98"/>
      <c r="C47" s="98"/>
    </row>
    <row r="48" spans="1:9" s="333" customFormat="1" ht="30.95" customHeight="1" x14ac:dyDescent="0.2">
      <c r="A48" s="136" t="s">
        <v>130</v>
      </c>
      <c r="B48" s="331"/>
      <c r="C48" s="341"/>
      <c r="D48" s="332"/>
      <c r="E48" s="397" t="s">
        <v>26</v>
      </c>
      <c r="F48" s="397"/>
      <c r="G48" s="397"/>
      <c r="H48" s="397"/>
      <c r="I48" s="5"/>
    </row>
    <row r="49" spans="1:6" ht="15.75" hidden="1" customHeight="1" x14ac:dyDescent="0.2">
      <c r="A49" s="98"/>
      <c r="B49" s="98"/>
      <c r="C49" s="98"/>
    </row>
    <row r="50" spans="1:6" ht="7.15" customHeight="1" x14ac:dyDescent="0.2">
      <c r="A50" s="98"/>
      <c r="B50" s="98"/>
      <c r="C50" s="98"/>
    </row>
    <row r="51" spans="1:6" ht="6" customHeight="1" x14ac:dyDescent="0.25">
      <c r="A51" s="137"/>
      <c r="B51" s="98"/>
      <c r="C51" s="138"/>
      <c r="D51" s="322"/>
      <c r="E51" s="29"/>
    </row>
    <row r="52" spans="1:6" ht="17.100000000000001" customHeight="1" thickBot="1" x14ac:dyDescent="0.3">
      <c r="A52" s="131" t="s">
        <v>27</v>
      </c>
      <c r="B52" s="98"/>
      <c r="C52" s="139" t="str">
        <f>IF(C46="0 €","€",MIN((300000-C48),C46))</f>
        <v>€</v>
      </c>
      <c r="E52" s="30" t="str">
        <f>IF(C52=350000,"Förderobergrenze max. 350.000 €","")</f>
        <v/>
      </c>
    </row>
    <row r="53" spans="1:6" ht="13.5" thickTop="1" x14ac:dyDescent="0.2">
      <c r="A53" s="140" t="s">
        <v>28</v>
      </c>
      <c r="B53" s="98"/>
      <c r="C53" s="35" t="str">
        <f>IF((C52)&lt;50000,"Bagatellgrenze nicht erreicht - eine Förderung ist nicht möglich!","")</f>
        <v/>
      </c>
    </row>
    <row r="54" spans="1:6" ht="9" customHeight="1" x14ac:dyDescent="0.2"/>
    <row r="57" spans="1:6" ht="12.75" customHeight="1" x14ac:dyDescent="0.2">
      <c r="A57" s="31"/>
      <c r="C57" s="32"/>
      <c r="D57" s="31"/>
      <c r="E57" s="32"/>
      <c r="F57" s="32"/>
    </row>
    <row r="58" spans="1:6" x14ac:dyDescent="0.2">
      <c r="A58" s="344" t="s">
        <v>2</v>
      </c>
      <c r="B58" s="346"/>
      <c r="C58" s="344" t="s">
        <v>3</v>
      </c>
      <c r="D58" s="347"/>
      <c r="E58" s="348"/>
    </row>
    <row r="59" spans="1:6" ht="20.25" customHeight="1" x14ac:dyDescent="0.2">
      <c r="A59" s="344"/>
      <c r="B59" s="344"/>
      <c r="C59" s="344"/>
      <c r="D59" s="345"/>
      <c r="E59" s="344"/>
    </row>
    <row r="62" spans="1:6" x14ac:dyDescent="0.2">
      <c r="A62" s="33"/>
    </row>
    <row r="89" spans="3:3" x14ac:dyDescent="0.2">
      <c r="C89" s="89"/>
    </row>
  </sheetData>
  <sheetProtection algorithmName="SHA-512" hashValue="6vgVsi7MUFi4pd68SYXJImrpBTJh4mvFEUI4aL3Fd0slcNuZBCCCc4HW4IJZ+kORKtG8NzobkrXvDD8DLuHjCw==" saltValue="y8RM5B19spmwQJSyX1T5ZQ==" spinCount="100000" sheet="1" objects="1" scenarios="1"/>
  <mergeCells count="24">
    <mergeCell ref="E48:H48"/>
    <mergeCell ref="B32:C32"/>
    <mergeCell ref="B33:C33"/>
    <mergeCell ref="B34:C34"/>
    <mergeCell ref="B35:C35"/>
    <mergeCell ref="B36:C36"/>
    <mergeCell ref="B24:C24"/>
    <mergeCell ref="B25:C25"/>
    <mergeCell ref="B26:C26"/>
    <mergeCell ref="B27:C27"/>
    <mergeCell ref="B30:C30"/>
    <mergeCell ref="B18:C18"/>
    <mergeCell ref="B19:C19"/>
    <mergeCell ref="B21:C21"/>
    <mergeCell ref="B22:C22"/>
    <mergeCell ref="B23:C23"/>
    <mergeCell ref="B17:C17"/>
    <mergeCell ref="G15:H15"/>
    <mergeCell ref="A1:C1"/>
    <mergeCell ref="A5:C5"/>
    <mergeCell ref="A13:C13"/>
    <mergeCell ref="G13:H13"/>
    <mergeCell ref="F14:F15"/>
    <mergeCell ref="H16:I16"/>
  </mergeCells>
  <conditionalFormatting sqref="B14">
    <cfRule type="expression" dxfId="70" priority="16">
      <formula>ISBLANK($B$14)</formula>
    </cfRule>
  </conditionalFormatting>
  <conditionalFormatting sqref="A5">
    <cfRule type="expression" dxfId="69" priority="18">
      <formula>ISBLANK($A$5)</formula>
    </cfRule>
  </conditionalFormatting>
  <conditionalFormatting sqref="C42">
    <cfRule type="containsBlanks" dxfId="68" priority="20">
      <formula>LEN(TRIM(C42))=0</formula>
    </cfRule>
  </conditionalFormatting>
  <conditionalFormatting sqref="C48">
    <cfRule type="expression" dxfId="67" priority="17">
      <formula>ISBLANK($C$48)</formula>
    </cfRule>
  </conditionalFormatting>
  <conditionalFormatting sqref="B15">
    <cfRule type="expression" dxfId="66" priority="14">
      <formula>ISBLANK($B$15)</formula>
    </cfRule>
  </conditionalFormatting>
  <conditionalFormatting sqref="A9">
    <cfRule type="expression" dxfId="65" priority="13">
      <formula>ISBLANK(#REF!)</formula>
    </cfRule>
  </conditionalFormatting>
  <conditionalFormatting sqref="A10">
    <cfRule type="expression" dxfId="64" priority="12">
      <formula>ISBLANK(#REF!)</formula>
    </cfRule>
  </conditionalFormatting>
  <conditionalFormatting sqref="A8">
    <cfRule type="expression" dxfId="63" priority="11">
      <formula>ISBLANK(#REF!)</formula>
    </cfRule>
  </conditionalFormatting>
  <conditionalFormatting sqref="B17:C17">
    <cfRule type="expression" dxfId="62" priority="10">
      <formula>ISBLANK(B17)</formula>
    </cfRule>
  </conditionalFormatting>
  <conditionalFormatting sqref="B18:C18">
    <cfRule type="expression" dxfId="61" priority="9">
      <formula>ISBLANK(B18)</formula>
    </cfRule>
  </conditionalFormatting>
  <conditionalFormatting sqref="B22:C22">
    <cfRule type="expression" dxfId="60" priority="8">
      <formula>ISBLANK(B22)</formula>
    </cfRule>
  </conditionalFormatting>
  <conditionalFormatting sqref="B23:C23">
    <cfRule type="expression" dxfId="59" priority="7">
      <formula>ISBLANK(B23)</formula>
    </cfRule>
  </conditionalFormatting>
  <conditionalFormatting sqref="B24:C24">
    <cfRule type="expression" dxfId="58" priority="6">
      <formula>ISBLANK(B24)</formula>
    </cfRule>
  </conditionalFormatting>
  <conditionalFormatting sqref="B25:C25">
    <cfRule type="expression" dxfId="57" priority="5">
      <formula>ISBLANK(B25)</formula>
    </cfRule>
  </conditionalFormatting>
  <conditionalFormatting sqref="B26:C26">
    <cfRule type="expression" dxfId="56" priority="4">
      <formula>ISBLANK(B26)</formula>
    </cfRule>
  </conditionalFormatting>
  <conditionalFormatting sqref="B33:C33">
    <cfRule type="expression" dxfId="55" priority="3">
      <formula>ISBLANK(B33)</formula>
    </cfRule>
  </conditionalFormatting>
  <conditionalFormatting sqref="B34:C34">
    <cfRule type="expression" dxfId="54" priority="2">
      <formula>ISBLANK(B34)</formula>
    </cfRule>
  </conditionalFormatting>
  <conditionalFormatting sqref="B35:C35">
    <cfRule type="expression" dxfId="53" priority="1">
      <formula>ISBLANK(B35)</formula>
    </cfRule>
  </conditionalFormatting>
  <dataValidations disablePrompts="1" count="9">
    <dataValidation allowBlank="1" showInputMessage="1" showErrorMessage="1" promptTitle="Achtung!" prompt="NWL fossil muss NWL Biomassekessel entsprechen." sqref="D15:E15 E16" xr:uid="{C8FACE3E-6D77-4CAE-A11D-9676B2A515E5}"/>
    <dataValidation type="decimal" operator="greaterThanOrEqual" allowBlank="1" showInputMessage="1" showErrorMessage="1" prompt="Höhere Werte können eingetragen werden." sqref="F35 F17" xr:uid="{DADFC498-B77A-43B4-B5D8-7C1FD22D8C87}">
      <formula1>0.01</formula1>
    </dataValidation>
    <dataValidation allowBlank="1" showErrorMessage="1" promptTitle="Achtung!" prompt="NWL fossil muss NWL Biomassekessel entsprechen." sqref="E14" xr:uid="{A0703442-F891-4244-969A-BC93135A640F}"/>
    <dataValidation type="decimal" operator="lessThanOrEqual" allowBlank="1" showInputMessage="1" showErrorMessage="1" prompt="Nutzungsdauer kann auch verkürzt werden." sqref="E35 E17:E18" xr:uid="{7B5FC48B-0308-40D8-A4A3-DB75F626B376}">
      <formula1>30</formula1>
    </dataValidation>
    <dataValidation type="decimal" operator="lessThanOrEqual" allowBlank="1" showInputMessage="1" showErrorMessage="1" prompt="Nutzungsdauer kann auch verkürzt werden." sqref="E22" xr:uid="{17EFC6BF-EBBB-444B-A446-40D08D78DAF2}">
      <formula1>9</formula1>
    </dataValidation>
    <dataValidation type="decimal" operator="lessThanOrEqual" allowBlank="1" showInputMessage="1" showErrorMessage="1" prompt="Nutzungsdauer kann auch verkürzt werden." sqref="E23:E26" xr:uid="{C499C2E1-660C-4979-A0EA-96E28C7ECBFB}">
      <formula1>10</formula1>
    </dataValidation>
    <dataValidation type="decimal" operator="greaterThanOrEqual" allowBlank="1" showInputMessage="1" showErrorMessage="1" prompt="Höhere Werte können eingetragen werden." sqref="F22:F26" xr:uid="{3F32E123-4A59-4639-B9C1-B229B61FE2F6}">
      <formula1>0.04</formula1>
    </dataValidation>
    <dataValidation type="decimal" operator="greaterThanOrEqual" allowBlank="1" showErrorMessage="1" prompt="Höhere Werte können eingetragen werden." sqref="F18" xr:uid="{E1E50507-71C0-47C5-9DB7-3C062FD730FD}">
      <formula1>0.01</formula1>
    </dataValidation>
    <dataValidation type="decimal" operator="greaterThan" allowBlank="1" showInputMessage="1" showErrorMessage="1" sqref="B17:C18 B22:C26 B33:C35" xr:uid="{8FD9F7F0-1206-490F-B5A1-67D6C04F0D8D}">
      <formula1>0</formula1>
    </dataValidation>
  </dataValidations>
  <printOptions headings="1"/>
  <pageMargins left="0.23622047244094491" right="0" top="0.74803149606299213" bottom="0.52" header="0.31496062992125984" footer="0.31496062992125984"/>
  <pageSetup paperSize="9" scale="95" fitToHeight="0" orientation="landscape" r:id="rId1"/>
  <headerFooter>
    <oddHeader xml:space="preserve">&amp;R&amp;"Arial,Standard"&amp;10Förderantrag BioMeth Bayern -&amp;"Arial,Fett"&amp;14 &amp;12Anlage Kostenplan </oddHeader>
    <oddFooter>&amp;C&amp;"Arial,Standard"&amp;9&amp;P&amp;R&amp;"Arial,Fett"2.2 Vorlage 06307 Stand: 05.06.2024</oddFooter>
  </headerFooter>
  <rowBreaks count="1" manualBreakCount="1">
    <brk id="26"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0</xdr:col>
                    <xdr:colOff>133350</xdr:colOff>
                    <xdr:row>8</xdr:row>
                    <xdr:rowOff>0</xdr:rowOff>
                  </from>
                  <to>
                    <xdr:col>0</xdr:col>
                    <xdr:colOff>438150</xdr:colOff>
                    <xdr:row>8</xdr:row>
                    <xdr:rowOff>219075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0</xdr:col>
                    <xdr:colOff>133350</xdr:colOff>
                    <xdr:row>9</xdr:row>
                    <xdr:rowOff>9525</xdr:rowOff>
                  </from>
                  <to>
                    <xdr:col>0</xdr:col>
                    <xdr:colOff>514350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41D0B-E380-4FB5-B36B-FA1A13E91FEE}">
  <sheetPr>
    <pageSetUpPr fitToPage="1"/>
  </sheetPr>
  <dimension ref="A1:K71"/>
  <sheetViews>
    <sheetView showGridLines="0" zoomScaleNormal="100" workbookViewId="0">
      <selection activeCell="K64" sqref="K64"/>
    </sheetView>
  </sheetViews>
  <sheetFormatPr baseColWidth="10" defaultRowHeight="15" x14ac:dyDescent="0.25"/>
  <cols>
    <col min="1" max="1" width="3.140625" customWidth="1"/>
    <col min="2" max="2" width="2.5703125" customWidth="1"/>
    <col min="6" max="6" width="4.28515625" customWidth="1"/>
    <col min="7" max="7" width="14.42578125" customWidth="1"/>
    <col min="8" max="8" width="4.7109375" customWidth="1"/>
    <col min="9" max="9" width="20.140625" customWidth="1"/>
    <col min="10" max="10" width="21.7109375" customWidth="1"/>
    <col min="11" max="11" width="14.85546875" customWidth="1"/>
  </cols>
  <sheetData>
    <row r="1" spans="2:11" s="47" customFormat="1" ht="30.75" customHeight="1" x14ac:dyDescent="0.3">
      <c r="B1" s="407" t="s">
        <v>75</v>
      </c>
      <c r="C1" s="407"/>
      <c r="D1" s="407"/>
      <c r="E1" s="407"/>
      <c r="F1" s="407"/>
      <c r="G1" s="407"/>
      <c r="H1" s="407"/>
      <c r="I1" s="407"/>
      <c r="J1" s="407"/>
      <c r="K1" s="36"/>
    </row>
    <row r="2" spans="2:11" s="47" customFormat="1" ht="6.75" customHeight="1" x14ac:dyDescent="0.2">
      <c r="B2" s="37"/>
      <c r="C2" s="37"/>
      <c r="D2" s="37"/>
      <c r="E2" s="37"/>
      <c r="F2" s="37"/>
      <c r="G2" s="37"/>
      <c r="H2" s="37"/>
      <c r="I2" s="37"/>
      <c r="J2" s="37"/>
      <c r="K2" s="37"/>
    </row>
    <row r="3" spans="2:11" s="47" customFormat="1" ht="12.75" customHeight="1" x14ac:dyDescent="0.2">
      <c r="B3" s="38" t="s">
        <v>4</v>
      </c>
      <c r="C3" s="37"/>
      <c r="D3" s="37"/>
      <c r="E3" s="37"/>
      <c r="F3" s="37"/>
      <c r="G3" s="37"/>
      <c r="H3" s="37"/>
      <c r="I3" s="37"/>
      <c r="J3" s="37"/>
      <c r="K3" s="37"/>
    </row>
    <row r="4" spans="2:11" s="47" customFormat="1" ht="6.75" customHeight="1" x14ac:dyDescent="0.2">
      <c r="B4" s="38"/>
      <c r="C4" s="37"/>
      <c r="D4" s="37"/>
      <c r="E4" s="37"/>
      <c r="F4" s="37"/>
      <c r="G4" s="37"/>
      <c r="H4" s="37"/>
      <c r="I4" s="37"/>
      <c r="J4" s="37"/>
      <c r="K4" s="37"/>
    </row>
    <row r="5" spans="2:11" s="47" customFormat="1" ht="21.75" customHeight="1" thickBot="1" x14ac:dyDescent="0.25">
      <c r="B5" s="408" cm="1">
        <f t="array" ref="B5">'Einsatzstoffe Nr. 2.2'!A5:A5</f>
        <v>0</v>
      </c>
      <c r="C5" s="408"/>
      <c r="D5" s="408"/>
      <c r="E5" s="408"/>
      <c r="F5" s="408"/>
      <c r="G5" s="408"/>
      <c r="H5" s="408"/>
      <c r="I5" s="408"/>
      <c r="J5" s="408"/>
      <c r="K5" s="86"/>
    </row>
    <row r="6" spans="2:11" s="47" customFormat="1" ht="14.25" x14ac:dyDescent="0.2">
      <c r="B6" s="39" t="s">
        <v>36</v>
      </c>
      <c r="C6" s="40"/>
      <c r="D6" s="40"/>
      <c r="E6" s="42"/>
      <c r="F6" s="42"/>
      <c r="G6" s="42"/>
      <c r="I6" s="48"/>
    </row>
    <row r="7" spans="2:11" s="47" customFormat="1" ht="9" hidden="1" customHeight="1" x14ac:dyDescent="0.2">
      <c r="B7" s="41"/>
      <c r="C7" s="40"/>
      <c r="D7" s="40"/>
      <c r="E7" s="42"/>
      <c r="F7" s="42"/>
      <c r="G7" s="42"/>
      <c r="I7" s="48"/>
    </row>
    <row r="8" spans="2:11" s="47" customFormat="1" ht="6.75" customHeight="1" x14ac:dyDescent="0.2">
      <c r="B8" s="41"/>
      <c r="C8" s="40"/>
      <c r="D8" s="40"/>
      <c r="E8" s="42"/>
      <c r="F8" s="42"/>
      <c r="G8" s="42"/>
      <c r="I8" s="48"/>
    </row>
    <row r="9" spans="2:11" s="47" customFormat="1" ht="14.25" x14ac:dyDescent="0.2">
      <c r="B9" s="42" t="s">
        <v>29</v>
      </c>
      <c r="I9" s="48"/>
    </row>
    <row r="10" spans="2:11" s="47" customFormat="1" ht="6.75" customHeight="1" x14ac:dyDescent="0.2">
      <c r="B10" s="42"/>
      <c r="I10" s="48"/>
    </row>
    <row r="11" spans="2:11" s="47" customFormat="1" ht="14.25" x14ac:dyDescent="0.2">
      <c r="B11" s="43" t="s">
        <v>30</v>
      </c>
      <c r="I11" s="49"/>
    </row>
    <row r="12" spans="2:11" s="47" customFormat="1" ht="14.25" x14ac:dyDescent="0.2">
      <c r="B12" s="43"/>
      <c r="I12" s="49"/>
    </row>
    <row r="13" spans="2:11" s="76" customFormat="1" ht="18.75" customHeight="1" x14ac:dyDescent="0.25">
      <c r="C13" s="409" t="s">
        <v>65</v>
      </c>
      <c r="D13" s="410"/>
      <c r="E13" s="410"/>
      <c r="F13" s="410"/>
      <c r="G13" s="410"/>
      <c r="H13" s="411"/>
      <c r="I13" s="78"/>
      <c r="J13" s="260" t="s">
        <v>66</v>
      </c>
      <c r="K13" s="81"/>
    </row>
    <row r="14" spans="2:11" s="76" customFormat="1" ht="18.75" customHeight="1" x14ac:dyDescent="0.25">
      <c r="C14" s="409" t="s">
        <v>39</v>
      </c>
      <c r="D14" s="410"/>
      <c r="E14" s="410"/>
      <c r="F14" s="410"/>
      <c r="G14" s="410"/>
      <c r="H14" s="411"/>
      <c r="I14" s="77">
        <f>'Kostenplan Nr. 2.2'!B14</f>
        <v>0</v>
      </c>
      <c r="J14" s="334" t="s">
        <v>7</v>
      </c>
    </row>
    <row r="15" spans="2:11" s="76" customFormat="1" ht="18.75" customHeight="1" x14ac:dyDescent="0.25">
      <c r="C15" s="409" t="s">
        <v>124</v>
      </c>
      <c r="D15" s="410"/>
      <c r="E15" s="410"/>
      <c r="F15" s="410"/>
      <c r="G15" s="410"/>
      <c r="H15" s="411"/>
      <c r="I15" s="77">
        <f>'Einsatzstoffe Nr. 2.2'!G52</f>
        <v>0</v>
      </c>
      <c r="J15" s="260" t="s">
        <v>118</v>
      </c>
      <c r="K15" s="79"/>
    </row>
    <row r="16" spans="2:11" s="76" customFormat="1" ht="18.75" customHeight="1" x14ac:dyDescent="0.25">
      <c r="C16" s="409" t="s">
        <v>137</v>
      </c>
      <c r="D16" s="410"/>
      <c r="E16" s="410"/>
      <c r="F16" s="410"/>
      <c r="G16" s="410"/>
      <c r="H16" s="411"/>
      <c r="I16" s="159"/>
      <c r="J16" s="260"/>
    </row>
    <row r="17" spans="3:11" s="76" customFormat="1" ht="18.75" customHeight="1" x14ac:dyDescent="0.25">
      <c r="C17" s="413" t="s">
        <v>138</v>
      </c>
      <c r="D17" s="414"/>
      <c r="E17" s="414"/>
      <c r="F17" s="414"/>
      <c r="G17" s="414"/>
      <c r="H17" s="415"/>
      <c r="I17" s="159"/>
      <c r="J17" s="260"/>
    </row>
    <row r="18" spans="3:11" s="76" customFormat="1" ht="18.75" customHeight="1" x14ac:dyDescent="0.25">
      <c r="C18" s="409" t="s">
        <v>125</v>
      </c>
      <c r="D18" s="410"/>
      <c r="E18" s="410"/>
      <c r="F18" s="410"/>
      <c r="G18" s="410"/>
      <c r="H18" s="411"/>
      <c r="I18" s="77" t="str">
        <f>IF(I16=0,"",'Einsatzstoffe Nr. 2.2'!H52/I16*(1-I17))</f>
        <v/>
      </c>
      <c r="J18" s="260" t="s">
        <v>118</v>
      </c>
    </row>
    <row r="19" spans="3:11" s="76" customFormat="1" ht="18.75" customHeight="1" x14ac:dyDescent="0.25">
      <c r="C19" s="161" t="s">
        <v>150</v>
      </c>
      <c r="D19" s="162"/>
      <c r="E19" s="162"/>
      <c r="F19" s="162"/>
      <c r="G19" s="162"/>
      <c r="H19" s="163"/>
      <c r="I19" s="78"/>
      <c r="J19" s="260" t="s">
        <v>151</v>
      </c>
    </row>
    <row r="20" spans="3:11" s="76" customFormat="1" ht="18.75" customHeight="1" x14ac:dyDescent="0.25">
      <c r="C20" s="161" t="s">
        <v>152</v>
      </c>
      <c r="D20" s="162"/>
      <c r="E20" s="162"/>
      <c r="F20" s="162"/>
      <c r="G20" s="162"/>
      <c r="H20" s="163"/>
      <c r="I20" s="78"/>
      <c r="J20" s="260" t="s">
        <v>151</v>
      </c>
    </row>
    <row r="21" spans="3:11" s="76" customFormat="1" ht="18.75" customHeight="1" x14ac:dyDescent="0.25">
      <c r="C21" s="161" t="s">
        <v>155</v>
      </c>
      <c r="D21" s="162"/>
      <c r="E21" s="162"/>
      <c r="F21" s="162"/>
      <c r="G21" s="162"/>
      <c r="H21" s="163"/>
      <c r="I21" s="78"/>
      <c r="J21" s="260" t="s">
        <v>154</v>
      </c>
    </row>
    <row r="22" spans="3:11" s="76" customFormat="1" ht="18.75" customHeight="1" x14ac:dyDescent="0.25">
      <c r="C22" s="401"/>
      <c r="D22" s="402"/>
      <c r="E22" s="402"/>
      <c r="F22" s="402"/>
      <c r="G22" s="402"/>
      <c r="H22" s="403"/>
      <c r="I22" s="78"/>
      <c r="J22" s="336"/>
      <c r="K22" s="81"/>
    </row>
    <row r="23" spans="3:11" s="76" customFormat="1" ht="18.75" customHeight="1" x14ac:dyDescent="0.25">
      <c r="C23" s="401"/>
      <c r="D23" s="402"/>
      <c r="E23" s="402"/>
      <c r="F23" s="402"/>
      <c r="G23" s="402"/>
      <c r="H23" s="403"/>
      <c r="I23" s="78"/>
      <c r="J23" s="342"/>
      <c r="K23" s="81"/>
    </row>
    <row r="24" spans="3:11" s="76" customFormat="1" ht="18.75" customHeight="1" x14ac:dyDescent="0.25">
      <c r="C24" s="401"/>
      <c r="D24" s="402"/>
      <c r="E24" s="402"/>
      <c r="F24" s="402"/>
      <c r="G24" s="402"/>
      <c r="H24" s="403"/>
      <c r="I24" s="78"/>
      <c r="J24" s="342"/>
      <c r="K24" s="81"/>
    </row>
    <row r="25" spans="3:11" s="76" customFormat="1" ht="18.75" customHeight="1" x14ac:dyDescent="0.25">
      <c r="C25" s="401"/>
      <c r="D25" s="402"/>
      <c r="E25" s="402"/>
      <c r="F25" s="402"/>
      <c r="G25" s="402"/>
      <c r="H25" s="403"/>
      <c r="I25" s="78"/>
      <c r="J25" s="343"/>
    </row>
    <row r="26" spans="3:11" s="76" customFormat="1" ht="18.75" customHeight="1" x14ac:dyDescent="0.25">
      <c r="C26" s="401"/>
      <c r="D26" s="402"/>
      <c r="E26" s="402"/>
      <c r="F26" s="402"/>
      <c r="G26" s="402"/>
      <c r="H26" s="403"/>
      <c r="I26" s="78"/>
      <c r="J26" s="343"/>
      <c r="K26" s="81"/>
    </row>
    <row r="27" spans="3:11" s="76" customFormat="1" ht="18.75" customHeight="1" x14ac:dyDescent="0.25">
      <c r="C27" s="401"/>
      <c r="D27" s="402"/>
      <c r="E27" s="402"/>
      <c r="F27" s="402"/>
      <c r="G27" s="402"/>
      <c r="H27" s="403"/>
      <c r="I27" s="78"/>
      <c r="J27" s="343"/>
    </row>
    <row r="28" spans="3:11" s="76" customFormat="1" ht="18.75" customHeight="1" x14ac:dyDescent="0.25">
      <c r="C28" s="401"/>
      <c r="D28" s="402"/>
      <c r="E28" s="402"/>
      <c r="F28" s="402"/>
      <c r="G28" s="402"/>
      <c r="H28" s="403"/>
      <c r="I28" s="78"/>
      <c r="J28" s="343"/>
    </row>
    <row r="29" spans="3:11" s="76" customFormat="1" ht="18.75" hidden="1" customHeight="1" x14ac:dyDescent="0.25">
      <c r="C29" s="401"/>
      <c r="D29" s="402"/>
      <c r="E29" s="402"/>
      <c r="F29" s="402"/>
      <c r="G29" s="402"/>
      <c r="H29" s="403"/>
      <c r="I29" s="78"/>
      <c r="J29" s="260"/>
    </row>
    <row r="30" spans="3:11" s="76" customFormat="1" ht="18.75" hidden="1" customHeight="1" x14ac:dyDescent="0.25">
      <c r="C30" s="401"/>
      <c r="D30" s="402"/>
      <c r="E30" s="402"/>
      <c r="F30" s="402"/>
      <c r="G30" s="402"/>
      <c r="H30" s="403"/>
      <c r="I30" s="80"/>
      <c r="J30" s="260"/>
    </row>
    <row r="31" spans="3:11" s="47" customFormat="1" ht="9" customHeight="1" x14ac:dyDescent="0.2">
      <c r="C31" s="44"/>
      <c r="I31" s="48"/>
      <c r="J31" s="335"/>
    </row>
    <row r="32" spans="3:11" s="47" customFormat="1" ht="14.25" hidden="1" x14ac:dyDescent="0.2">
      <c r="C32" s="44"/>
      <c r="I32" s="48"/>
      <c r="J32" s="335"/>
    </row>
    <row r="33" spans="1:11" s="47" customFormat="1" ht="14.25" x14ac:dyDescent="0.2">
      <c r="B33" s="45" t="s">
        <v>37</v>
      </c>
      <c r="I33" s="48"/>
      <c r="J33" s="335"/>
    </row>
    <row r="34" spans="1:11" s="47" customFormat="1" ht="7.5" customHeight="1" x14ac:dyDescent="0.2">
      <c r="B34" s="45"/>
      <c r="I34" s="48"/>
      <c r="J34" s="335"/>
    </row>
    <row r="35" spans="1:11" s="76" customFormat="1" ht="18.75" customHeight="1" x14ac:dyDescent="0.25">
      <c r="C35" s="404" t="s">
        <v>32</v>
      </c>
      <c r="D35" s="405"/>
      <c r="E35" s="405"/>
      <c r="F35" s="405"/>
      <c r="G35" s="405"/>
      <c r="H35" s="406"/>
      <c r="I35" s="262"/>
      <c r="J35" s="79" t="s">
        <v>31</v>
      </c>
      <c r="K35" s="81"/>
    </row>
    <row r="36" spans="1:11" s="76" customFormat="1" ht="18.75" customHeight="1" x14ac:dyDescent="0.25">
      <c r="C36" s="398" t="s">
        <v>164</v>
      </c>
      <c r="D36" s="399"/>
      <c r="E36" s="399"/>
      <c r="F36" s="399"/>
      <c r="G36" s="399"/>
      <c r="H36" s="400"/>
      <c r="I36" s="263"/>
      <c r="J36" s="79" t="s">
        <v>165</v>
      </c>
    </row>
    <row r="37" spans="1:11" s="76" customFormat="1" ht="18.75" customHeight="1" x14ac:dyDescent="0.25">
      <c r="C37" s="398" t="s">
        <v>33</v>
      </c>
      <c r="D37" s="399"/>
      <c r="E37" s="399"/>
      <c r="F37" s="399"/>
      <c r="G37" s="399"/>
      <c r="H37" s="400"/>
      <c r="I37" s="262"/>
      <c r="J37" s="79" t="s">
        <v>31</v>
      </c>
    </row>
    <row r="38" spans="1:11" s="76" customFormat="1" ht="18.75" customHeight="1" x14ac:dyDescent="0.25">
      <c r="C38" s="398" t="s">
        <v>116</v>
      </c>
      <c r="D38" s="399"/>
      <c r="E38" s="399"/>
      <c r="F38" s="399"/>
      <c r="G38" s="399"/>
      <c r="H38" s="400"/>
      <c r="I38" s="262"/>
      <c r="J38" s="79" t="s">
        <v>168</v>
      </c>
    </row>
    <row r="39" spans="1:11" s="76" customFormat="1" ht="18.75" customHeight="1" x14ac:dyDescent="0.25">
      <c r="C39" s="398" t="s">
        <v>117</v>
      </c>
      <c r="D39" s="399"/>
      <c r="E39" s="399"/>
      <c r="F39" s="399"/>
      <c r="G39" s="399"/>
      <c r="H39" s="400"/>
      <c r="I39" s="262"/>
      <c r="J39" s="79" t="s">
        <v>168</v>
      </c>
    </row>
    <row r="40" spans="1:11" s="76" customFormat="1" ht="18.75" customHeight="1" x14ac:dyDescent="0.25">
      <c r="C40" s="398" t="s">
        <v>156</v>
      </c>
      <c r="D40" s="399"/>
      <c r="E40" s="399"/>
      <c r="F40" s="399"/>
      <c r="G40" s="399"/>
      <c r="H40" s="400"/>
      <c r="I40" s="264"/>
      <c r="J40" s="79" t="s">
        <v>38</v>
      </c>
    </row>
    <row r="41" spans="1:11" s="76" customFormat="1" ht="18.75" customHeight="1" x14ac:dyDescent="0.25">
      <c r="A41" s="412"/>
      <c r="C41" s="404" t="s">
        <v>72</v>
      </c>
      <c r="D41" s="405"/>
      <c r="E41" s="405"/>
      <c r="F41" s="405"/>
      <c r="G41" s="405"/>
      <c r="H41" s="406"/>
      <c r="I41" s="263"/>
      <c r="J41" s="79" t="s">
        <v>153</v>
      </c>
    </row>
    <row r="42" spans="1:11" s="76" customFormat="1" ht="18.75" customHeight="1" x14ac:dyDescent="0.25">
      <c r="A42" s="412"/>
      <c r="C42" s="398" t="s">
        <v>73</v>
      </c>
      <c r="D42" s="399"/>
      <c r="E42" s="399"/>
      <c r="F42" s="399"/>
      <c r="G42" s="399"/>
      <c r="H42" s="400"/>
      <c r="I42" s="263"/>
      <c r="J42" s="79" t="s">
        <v>153</v>
      </c>
    </row>
    <row r="43" spans="1:11" s="76" customFormat="1" ht="18.75" customHeight="1" x14ac:dyDescent="0.25">
      <c r="A43" s="412"/>
      <c r="C43" s="398" t="s">
        <v>70</v>
      </c>
      <c r="D43" s="399"/>
      <c r="E43" s="399"/>
      <c r="F43" s="399"/>
      <c r="G43" s="399"/>
      <c r="H43" s="400"/>
      <c r="I43" s="263"/>
      <c r="J43" s="260" t="s">
        <v>34</v>
      </c>
      <c r="K43" s="81"/>
    </row>
    <row r="44" spans="1:11" s="76" customFormat="1" ht="18.75" customHeight="1" x14ac:dyDescent="0.25">
      <c r="A44" s="412"/>
      <c r="C44" s="404" t="s">
        <v>71</v>
      </c>
      <c r="D44" s="405"/>
      <c r="E44" s="405"/>
      <c r="F44" s="405"/>
      <c r="G44" s="405"/>
      <c r="H44" s="406"/>
      <c r="I44" s="263"/>
      <c r="J44" s="260" t="s">
        <v>34</v>
      </c>
    </row>
    <row r="45" spans="1:11" s="76" customFormat="1" ht="18.75" customHeight="1" x14ac:dyDescent="0.25">
      <c r="A45" s="412"/>
      <c r="C45" s="404" t="s">
        <v>119</v>
      </c>
      <c r="D45" s="405"/>
      <c r="E45" s="405"/>
      <c r="F45" s="405"/>
      <c r="G45" s="405"/>
      <c r="H45" s="406"/>
      <c r="I45" s="263"/>
      <c r="J45" s="260" t="s">
        <v>34</v>
      </c>
    </row>
    <row r="46" spans="1:11" s="76" customFormat="1" ht="18.75" customHeight="1" x14ac:dyDescent="0.25">
      <c r="A46" s="412"/>
      <c r="C46" s="404" t="s">
        <v>41</v>
      </c>
      <c r="D46" s="405"/>
      <c r="E46" s="405"/>
      <c r="F46" s="405"/>
      <c r="G46" s="405"/>
      <c r="H46" s="406"/>
      <c r="I46" s="263"/>
      <c r="J46" s="260" t="s">
        <v>34</v>
      </c>
    </row>
    <row r="47" spans="1:11" s="76" customFormat="1" ht="18.75" customHeight="1" x14ac:dyDescent="0.25">
      <c r="A47" s="412"/>
      <c r="C47" s="418"/>
      <c r="D47" s="419"/>
      <c r="E47" s="419"/>
      <c r="F47" s="419"/>
      <c r="G47" s="419"/>
      <c r="H47" s="420"/>
      <c r="I47" s="263"/>
      <c r="J47" s="260" t="s">
        <v>34</v>
      </c>
    </row>
    <row r="48" spans="1:11" s="76" customFormat="1" ht="18.75" customHeight="1" x14ac:dyDescent="0.25">
      <c r="A48" s="412"/>
      <c r="C48" s="418"/>
      <c r="D48" s="419"/>
      <c r="E48" s="419"/>
      <c r="F48" s="419"/>
      <c r="G48" s="419"/>
      <c r="H48" s="420"/>
      <c r="I48" s="263"/>
      <c r="J48" s="260" t="s">
        <v>34</v>
      </c>
    </row>
    <row r="49" spans="1:10" s="76" customFormat="1" ht="18.75" customHeight="1" x14ac:dyDescent="0.25">
      <c r="A49" s="412"/>
      <c r="C49" s="418"/>
      <c r="D49" s="419"/>
      <c r="E49" s="419"/>
      <c r="F49" s="419"/>
      <c r="G49" s="419"/>
      <c r="H49" s="420"/>
      <c r="I49" s="263"/>
      <c r="J49" s="260" t="s">
        <v>34</v>
      </c>
    </row>
    <row r="50" spans="1:10" s="76" customFormat="1" ht="18.75" customHeight="1" x14ac:dyDescent="0.25">
      <c r="A50" s="412"/>
      <c r="C50" s="418"/>
      <c r="D50" s="419"/>
      <c r="E50" s="419"/>
      <c r="F50" s="419"/>
      <c r="G50" s="419"/>
      <c r="H50" s="420"/>
      <c r="I50" s="263"/>
      <c r="J50" s="260" t="s">
        <v>34</v>
      </c>
    </row>
    <row r="51" spans="1:10" s="76" customFormat="1" ht="18.75" customHeight="1" x14ac:dyDescent="0.25">
      <c r="A51" s="412"/>
      <c r="C51" s="418"/>
      <c r="D51" s="419"/>
      <c r="E51" s="419"/>
      <c r="F51" s="419"/>
      <c r="G51" s="419"/>
      <c r="H51" s="420"/>
      <c r="I51" s="263"/>
      <c r="J51" s="260" t="s">
        <v>34</v>
      </c>
    </row>
    <row r="52" spans="1:10" s="76" customFormat="1" ht="18.75" customHeight="1" x14ac:dyDescent="0.25">
      <c r="A52" s="412"/>
      <c r="C52" s="418"/>
      <c r="D52" s="419"/>
      <c r="E52" s="419"/>
      <c r="F52" s="419"/>
      <c r="G52" s="419"/>
      <c r="H52" s="420"/>
      <c r="I52" s="263"/>
      <c r="J52" s="260" t="s">
        <v>34</v>
      </c>
    </row>
    <row r="53" spans="1:10" s="76" customFormat="1" ht="18.75" customHeight="1" x14ac:dyDescent="0.25">
      <c r="A53" s="412"/>
      <c r="C53" s="418"/>
      <c r="D53" s="419"/>
      <c r="E53" s="419"/>
      <c r="F53" s="419"/>
      <c r="G53" s="419"/>
      <c r="H53" s="420"/>
      <c r="I53" s="263"/>
      <c r="J53" s="260" t="s">
        <v>34</v>
      </c>
    </row>
    <row r="54" spans="1:10" s="47" customFormat="1" ht="5.25" customHeight="1" x14ac:dyDescent="0.2">
      <c r="A54" s="412"/>
      <c r="C54" s="46"/>
      <c r="I54" s="48"/>
    </row>
    <row r="55" spans="1:10" s="47" customFormat="1" ht="6" customHeight="1" thickBot="1" x14ac:dyDescent="0.25">
      <c r="A55" s="412"/>
      <c r="B55" s="45"/>
      <c r="I55" s="48"/>
    </row>
    <row r="56" spans="1:10" s="1" customFormat="1" ht="51" customHeight="1" thickBot="1" x14ac:dyDescent="0.25">
      <c r="A56" s="412"/>
      <c r="B56" s="45"/>
      <c r="C56" s="421" t="s">
        <v>77</v>
      </c>
      <c r="D56" s="422"/>
      <c r="E56" s="422"/>
      <c r="F56" s="422"/>
      <c r="G56" s="422"/>
      <c r="H56" s="422"/>
      <c r="I56" s="422"/>
      <c r="J56" s="423"/>
    </row>
    <row r="57" spans="1:10" s="47" customFormat="1" ht="14.25" x14ac:dyDescent="0.2">
      <c r="A57" s="412"/>
      <c r="C57" s="82"/>
      <c r="D57" s="82"/>
      <c r="E57" s="82"/>
      <c r="F57" s="82"/>
      <c r="G57" s="82"/>
      <c r="H57" s="82"/>
      <c r="I57" s="82"/>
      <c r="J57" s="83"/>
    </row>
    <row r="58" spans="1:10" s="47" customFormat="1" ht="14.25" x14ac:dyDescent="0.2">
      <c r="A58" s="412"/>
      <c r="C58" s="416"/>
      <c r="D58" s="416"/>
      <c r="E58" s="416"/>
      <c r="F58" s="82"/>
      <c r="G58" s="82"/>
      <c r="H58" s="82"/>
      <c r="I58" s="82"/>
      <c r="J58" s="83"/>
    </row>
    <row r="59" spans="1:10" s="47" customFormat="1" ht="14.25" x14ac:dyDescent="0.2">
      <c r="A59" s="412"/>
      <c r="C59" s="417"/>
      <c r="D59" s="417"/>
      <c r="E59" s="417"/>
      <c r="F59" s="82"/>
      <c r="G59" s="84"/>
      <c r="H59" s="84"/>
      <c r="I59" s="84"/>
      <c r="J59" s="85"/>
    </row>
    <row r="60" spans="1:10" s="47" customFormat="1" ht="14.25" x14ac:dyDescent="0.2">
      <c r="C60" s="42" t="s">
        <v>35</v>
      </c>
      <c r="D60" s="50"/>
      <c r="G60" s="42" t="s">
        <v>167</v>
      </c>
    </row>
    <row r="61" spans="1:10" ht="15" customHeight="1" x14ac:dyDescent="0.25"/>
    <row r="62" spans="1:10" s="47" customFormat="1" x14ac:dyDescent="0.25">
      <c r="A62"/>
      <c r="C62" s="416"/>
      <c r="D62" s="416"/>
      <c r="E62" s="416"/>
      <c r="F62" s="82"/>
      <c r="G62" s="82"/>
      <c r="H62" s="82"/>
      <c r="I62" s="82"/>
      <c r="J62" s="83"/>
    </row>
    <row r="63" spans="1:10" s="47" customFormat="1" x14ac:dyDescent="0.25">
      <c r="A63"/>
      <c r="C63" s="417"/>
      <c r="D63" s="417"/>
      <c r="E63" s="417"/>
      <c r="F63" s="82"/>
      <c r="G63" s="84"/>
      <c r="H63" s="84"/>
      <c r="I63" s="84"/>
      <c r="J63" s="85"/>
    </row>
    <row r="64" spans="1:10" s="47" customFormat="1" ht="14.25" x14ac:dyDescent="0.2">
      <c r="C64" s="42" t="s">
        <v>35</v>
      </c>
      <c r="D64" s="50"/>
      <c r="G64" s="42" t="s">
        <v>3</v>
      </c>
    </row>
    <row r="71" ht="15" customHeight="1" x14ac:dyDescent="0.25"/>
  </sheetData>
  <sheetProtection algorithmName="SHA-512" hashValue="SiTHYq1gDETdmE8yGH/6uzifE/ftHUggCZKAB2KcU9nkv0gBL2JzOONkZ2jbikqQPp4wQu4NlbUBYQ2svC4w0A==" saltValue="eYiFpkAcLvclJXDDP9qA4w==" spinCount="100000" sheet="1" objects="1" scenarios="1"/>
  <mergeCells count="40">
    <mergeCell ref="C38:H38"/>
    <mergeCell ref="C43:H43"/>
    <mergeCell ref="C44:H44"/>
    <mergeCell ref="C45:H45"/>
    <mergeCell ref="C62:E63"/>
    <mergeCell ref="C46:H46"/>
    <mergeCell ref="C47:H47"/>
    <mergeCell ref="C53:H53"/>
    <mergeCell ref="C58:E59"/>
    <mergeCell ref="C56:J56"/>
    <mergeCell ref="C48:H48"/>
    <mergeCell ref="C49:H49"/>
    <mergeCell ref="C50:H50"/>
    <mergeCell ref="C51:H51"/>
    <mergeCell ref="C52:H52"/>
    <mergeCell ref="A41:A59"/>
    <mergeCell ref="C16:H16"/>
    <mergeCell ref="C18:H18"/>
    <mergeCell ref="C15:H15"/>
    <mergeCell ref="C17:H17"/>
    <mergeCell ref="C22:H22"/>
    <mergeCell ref="C23:H23"/>
    <mergeCell ref="C24:H24"/>
    <mergeCell ref="C25:H25"/>
    <mergeCell ref="C26:H26"/>
    <mergeCell ref="C27:H27"/>
    <mergeCell ref="C39:H39"/>
    <mergeCell ref="C40:H40"/>
    <mergeCell ref="C41:H41"/>
    <mergeCell ref="C42:H42"/>
    <mergeCell ref="C28:H28"/>
    <mergeCell ref="C37:H37"/>
    <mergeCell ref="C29:H29"/>
    <mergeCell ref="C30:H30"/>
    <mergeCell ref="C35:H35"/>
    <mergeCell ref="B1:J1"/>
    <mergeCell ref="B5:J5"/>
    <mergeCell ref="C13:H13"/>
    <mergeCell ref="C14:H14"/>
    <mergeCell ref="C36:H36"/>
  </mergeCells>
  <conditionalFormatting sqref="B5">
    <cfRule type="expression" dxfId="52" priority="64">
      <formula>ISBLANK($B$5)</formula>
    </cfRule>
  </conditionalFormatting>
  <conditionalFormatting sqref="J14">
    <cfRule type="expression" dxfId="51" priority="63">
      <formula>ISBLANK(J14)</formula>
    </cfRule>
  </conditionalFormatting>
  <conditionalFormatting sqref="C17:H17">
    <cfRule type="expression" dxfId="50" priority="62">
      <formula>ISBLANK($C$17)</formula>
    </cfRule>
  </conditionalFormatting>
  <conditionalFormatting sqref="C22:H22">
    <cfRule type="expression" dxfId="49" priority="60">
      <formula>ISBLANK($C$22)</formula>
    </cfRule>
  </conditionalFormatting>
  <conditionalFormatting sqref="I22">
    <cfRule type="expression" dxfId="48" priority="59">
      <formula>ISBLANK($I$22)</formula>
    </cfRule>
  </conditionalFormatting>
  <conditionalFormatting sqref="C23:H23">
    <cfRule type="expression" dxfId="47" priority="58">
      <formula>ISBLANK($C$23)</formula>
    </cfRule>
  </conditionalFormatting>
  <conditionalFormatting sqref="I23">
    <cfRule type="expression" dxfId="46" priority="57">
      <formula>ISBLANK($I$23)</formula>
    </cfRule>
  </conditionalFormatting>
  <conditionalFormatting sqref="C24:H24">
    <cfRule type="expression" dxfId="45" priority="56">
      <formula>ISBLANK($C$24)</formula>
    </cfRule>
  </conditionalFormatting>
  <conditionalFormatting sqref="I24">
    <cfRule type="expression" dxfId="44" priority="55">
      <formula>ISBLANK($I$24)</formula>
    </cfRule>
  </conditionalFormatting>
  <conditionalFormatting sqref="C25:H25">
    <cfRule type="expression" dxfId="43" priority="54">
      <formula>ISBLANK($C$25)</formula>
    </cfRule>
  </conditionalFormatting>
  <conditionalFormatting sqref="I25">
    <cfRule type="expression" dxfId="42" priority="53">
      <formula>ISBLANK($I$25)</formula>
    </cfRule>
  </conditionalFormatting>
  <conditionalFormatting sqref="C26:H26">
    <cfRule type="expression" dxfId="41" priority="52">
      <formula>ISBLANK($C$26)</formula>
    </cfRule>
  </conditionalFormatting>
  <conditionalFormatting sqref="I26">
    <cfRule type="expression" dxfId="40" priority="51">
      <formula>ISBLANK($I$26)</formula>
    </cfRule>
  </conditionalFormatting>
  <conditionalFormatting sqref="C27:H27">
    <cfRule type="expression" dxfId="39" priority="50">
      <formula>ISBLANK($C$27)</formula>
    </cfRule>
  </conditionalFormatting>
  <conditionalFormatting sqref="I27">
    <cfRule type="expression" dxfId="38" priority="49">
      <formula>ISBLANK($I$27)</formula>
    </cfRule>
  </conditionalFormatting>
  <conditionalFormatting sqref="C28:H28">
    <cfRule type="expression" dxfId="37" priority="48">
      <formula>ISBLANK($C$28)</formula>
    </cfRule>
  </conditionalFormatting>
  <conditionalFormatting sqref="I28">
    <cfRule type="expression" dxfId="36" priority="47">
      <formula>ISBLANK($I$28)</formula>
    </cfRule>
  </conditionalFormatting>
  <conditionalFormatting sqref="C29:H29">
    <cfRule type="expression" dxfId="35" priority="46">
      <formula>ISBLANK($C$29)</formula>
    </cfRule>
  </conditionalFormatting>
  <conditionalFormatting sqref="I29">
    <cfRule type="expression" dxfId="34" priority="45">
      <formula>ISBLANK($I$29)</formula>
    </cfRule>
  </conditionalFormatting>
  <conditionalFormatting sqref="C30:H30">
    <cfRule type="expression" dxfId="33" priority="44">
      <formula>ISBLANK($C$30)</formula>
    </cfRule>
  </conditionalFormatting>
  <conditionalFormatting sqref="I30">
    <cfRule type="expression" dxfId="32" priority="43">
      <formula>ISBLANK($I$30)</formula>
    </cfRule>
  </conditionalFormatting>
  <conditionalFormatting sqref="I13">
    <cfRule type="expression" dxfId="31" priority="42">
      <formula>ISBLANK($I$13)</formula>
    </cfRule>
  </conditionalFormatting>
  <conditionalFormatting sqref="I15">
    <cfRule type="expression" dxfId="30" priority="41">
      <formula>ISBLANK($I$15)</formula>
    </cfRule>
  </conditionalFormatting>
  <conditionalFormatting sqref="I16">
    <cfRule type="expression" dxfId="29" priority="39">
      <formula>ISBLANK($I$16)</formula>
    </cfRule>
  </conditionalFormatting>
  <conditionalFormatting sqref="I35">
    <cfRule type="expression" dxfId="28" priority="38">
      <formula>ISBLANK($I$35)</formula>
    </cfRule>
  </conditionalFormatting>
  <conditionalFormatting sqref="I36">
    <cfRule type="expression" dxfId="27" priority="37">
      <formula>ISBLANK($I$36)</formula>
    </cfRule>
  </conditionalFormatting>
  <conditionalFormatting sqref="I38">
    <cfRule type="expression" dxfId="26" priority="35">
      <formula>ISBLANK($I$38)</formula>
    </cfRule>
  </conditionalFormatting>
  <conditionalFormatting sqref="I39">
    <cfRule type="expression" dxfId="25" priority="34">
      <formula>ISBLANK($I$39)</formula>
    </cfRule>
  </conditionalFormatting>
  <conditionalFormatting sqref="I40">
    <cfRule type="expression" dxfId="24" priority="33">
      <formula>ISBLANK($I$40)</formula>
    </cfRule>
  </conditionalFormatting>
  <conditionalFormatting sqref="I41">
    <cfRule type="expression" dxfId="23" priority="30">
      <formula>ISBLANK($I$41)</formula>
    </cfRule>
  </conditionalFormatting>
  <conditionalFormatting sqref="I43">
    <cfRule type="expression" dxfId="22" priority="29">
      <formula>ISBLANK($I$43)</formula>
    </cfRule>
  </conditionalFormatting>
  <conditionalFormatting sqref="I44">
    <cfRule type="expression" dxfId="21" priority="28">
      <formula>ISBLANK($I$44)</formula>
    </cfRule>
  </conditionalFormatting>
  <conditionalFormatting sqref="C45:H45">
    <cfRule type="expression" dxfId="20" priority="27">
      <formula>ISBLANK($C$45)</formula>
    </cfRule>
  </conditionalFormatting>
  <conditionalFormatting sqref="I45">
    <cfRule type="expression" dxfId="19" priority="26">
      <formula>ISBLANK($I$45)</formula>
    </cfRule>
  </conditionalFormatting>
  <conditionalFormatting sqref="C46:H46">
    <cfRule type="expression" dxfId="18" priority="25">
      <formula>ISBLANK($C$46)</formula>
    </cfRule>
  </conditionalFormatting>
  <conditionalFormatting sqref="I46">
    <cfRule type="expression" dxfId="17" priority="24">
      <formula>ISBLANK($I$46)</formula>
    </cfRule>
  </conditionalFormatting>
  <conditionalFormatting sqref="C58:E59">
    <cfRule type="expression" dxfId="16" priority="19">
      <formula>ISBLANK($C$58)</formula>
    </cfRule>
  </conditionalFormatting>
  <conditionalFormatting sqref="C62:E63">
    <cfRule type="expression" dxfId="15" priority="18">
      <formula>ISBLANK($C$58)</formula>
    </cfRule>
  </conditionalFormatting>
  <conditionalFormatting sqref="I18:I21">
    <cfRule type="expression" dxfId="14" priority="83">
      <formula>ISBLANK($I$18)</formula>
    </cfRule>
  </conditionalFormatting>
  <conditionalFormatting sqref="I42">
    <cfRule type="expression" dxfId="13" priority="15">
      <formula>ISBLANK(I42)</formula>
    </cfRule>
  </conditionalFormatting>
  <conditionalFormatting sqref="I47:I53">
    <cfRule type="expression" dxfId="12" priority="13">
      <formula>ISBLANK(I47)</formula>
    </cfRule>
  </conditionalFormatting>
  <conditionalFormatting sqref="C47:H47">
    <cfRule type="expression" dxfId="11" priority="12">
      <formula>ISBLANK(C47)</formula>
    </cfRule>
  </conditionalFormatting>
  <conditionalFormatting sqref="C48:H48">
    <cfRule type="expression" dxfId="10" priority="11">
      <formula>ISBLANK(C48)</formula>
    </cfRule>
  </conditionalFormatting>
  <conditionalFormatting sqref="C49:H49">
    <cfRule type="expression" dxfId="9" priority="10">
      <formula>ISBLANK(C49)</formula>
    </cfRule>
  </conditionalFormatting>
  <conditionalFormatting sqref="C50:H50">
    <cfRule type="expression" dxfId="8" priority="9">
      <formula>ISBLANK(C50)</formula>
    </cfRule>
  </conditionalFormatting>
  <conditionalFormatting sqref="C51:H51">
    <cfRule type="expression" dxfId="7" priority="8">
      <formula>ISBLANK(C51)</formula>
    </cfRule>
  </conditionalFormatting>
  <conditionalFormatting sqref="C52:H52">
    <cfRule type="expression" dxfId="6" priority="7">
      <formula>ISBLANK(C52)</formula>
    </cfRule>
  </conditionalFormatting>
  <conditionalFormatting sqref="C53:H53">
    <cfRule type="expression" dxfId="5" priority="6">
      <formula>ISBLANK(C53)</formula>
    </cfRule>
  </conditionalFormatting>
  <conditionalFormatting sqref="I19">
    <cfRule type="expression" dxfId="4" priority="5">
      <formula>ISBLANK($I$19)</formula>
    </cfRule>
  </conditionalFormatting>
  <conditionalFormatting sqref="I20">
    <cfRule type="expression" dxfId="3" priority="4">
      <formula>ISBLANK($I$20)</formula>
    </cfRule>
  </conditionalFormatting>
  <conditionalFormatting sqref="I21">
    <cfRule type="expression" dxfId="2" priority="3">
      <formula>ISBLANK($I$21)</formula>
    </cfRule>
  </conditionalFormatting>
  <conditionalFormatting sqref="I17">
    <cfRule type="expression" dxfId="1" priority="2">
      <formula>ISBLANK($I$17)</formula>
    </cfRule>
  </conditionalFormatting>
  <conditionalFormatting sqref="I37">
    <cfRule type="expression" dxfId="0" priority="1">
      <formula>ISBLANK($I$37)</formula>
    </cfRule>
  </conditionalFormatting>
  <dataValidations disablePrompts="1" count="11">
    <dataValidation allowBlank="1" showInputMessage="1" showErrorMessage="1" prompt="Der kalulatorische Zinssatz für das eingesetzte Eigenkapital bestimmt die gewünschte Verzinsung für das eingesetzte Eigenkapital. In der Regel liegt diese im Bereich der Verzinsung, die am Kapitalmarkt für entsprechende Geldanlagen erreicht wird." sqref="I35" xr:uid="{485D8689-9566-46BA-B6AA-8545981A3E14}"/>
    <dataValidation type="whole" allowBlank="1" showInputMessage="1" showErrorMessage="1" sqref="I29" xr:uid="{63D0CCC5-0FF8-4F33-9C82-48265D3687AB}">
      <formula1>0</formula1>
      <formula2>10000</formula2>
    </dataValidation>
    <dataValidation allowBlank="1" showErrorMessage="1" sqref="I53" xr:uid="{0462EE85-F904-49C7-8FAA-B47BC1B609F4}"/>
    <dataValidation type="whole" allowBlank="1" showInputMessage="1" showErrorMessage="1" sqref="I30" xr:uid="{985AD118-0EE3-48F5-B336-FA32BF943367}">
      <formula1>0</formula1>
      <formula2>20000</formula2>
    </dataValidation>
    <dataValidation type="list" allowBlank="1" showInputMessage="1" showErrorMessage="1" sqref="H11:H12" xr:uid="{9C477CCF-B747-4339-A448-90DA107C76BC}">
      <formula1>#REF!</formula1>
    </dataValidation>
    <dataValidation allowBlank="1" showErrorMessage="1" prompt="Bitte aus Liste auswählen!" sqref="I15 I13" xr:uid="{31AE8672-DB6A-4445-A9AF-E7461E1C7921}"/>
    <dataValidation allowBlank="1" showErrorMessage="1" prompt="Bitte Einheit (Spalte J) auswählen!" sqref="I14" xr:uid="{774DA89E-A921-480E-86B2-1C2DA50EC52D}"/>
    <dataValidation allowBlank="1" showErrorMessage="1" prompt="Der kalulatorische Zinssatz für das eingesetzte Eigenkapital bestimmt die gewünschte Verzinsung für das eingesetzte Eigenkapital. In der Regel liegt diese im Bereich der Verzinsung, die am Kapitalmarkt für entsprechende Geldanlagen erreicht wird." sqref="I37" xr:uid="{47343994-421D-43C2-B829-63706D4E3CF3}"/>
    <dataValidation allowBlank="1" showInputMessage="1" showErrorMessage="1" prompt="Bitte Einheit in Spalte J eintragen!" sqref="I22:I28" xr:uid="{0CB1D64A-24BC-47F9-9922-D9102E2DA9BE}"/>
    <dataValidation allowBlank="1" showInputMessage="1" showErrorMessage="1" prompt="Vgl. Wert im Antragsformular unter 3.2" sqref="I36" xr:uid="{79DFF2D6-34D0-438A-AF86-983359706F70}"/>
    <dataValidation allowBlank="1" showInputMessage="1" showErrorMessage="1" prompt="Hu: unterer Heizwert" sqref="I38 I39" xr:uid="{E295499A-723E-4F10-8547-99A8C71F1579}"/>
  </dataValidations>
  <pageMargins left="0.70866141732283472" right="0.70866141732283472" top="0.98425196850393704" bottom="0.78740157480314965" header="0.31496062992125984" footer="0.31496062992125984"/>
  <pageSetup paperSize="9" scale="71" orientation="portrait" r:id="rId1"/>
  <headerFooter>
    <oddHeader>&amp;R&amp;"Arial,Standard"&amp;10Förderantrag BioMeth Bayern -&amp;11 &amp;"Arial,Fett"&amp;12Anlage W</oddHeader>
    <oddFooter xml:space="preserve">&amp;R&amp;"Arial,Fett"&amp;8 2.2 Vorlage 06307 Stand: 05.06.2024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B5A1-268B-4A65-A0AB-899628D42B70}">
  <dimension ref="A1:K90"/>
  <sheetViews>
    <sheetView showGridLines="0" topLeftCell="A15" workbookViewId="0"/>
  </sheetViews>
  <sheetFormatPr baseColWidth="10" defaultColWidth="12.5703125" defaultRowHeight="13.5" x14ac:dyDescent="0.25"/>
  <cols>
    <col min="1" max="1" width="46" style="52" bestFit="1" customWidth="1"/>
    <col min="2" max="2" width="18.28515625" style="52" customWidth="1"/>
    <col min="3" max="3" width="11.140625" style="52" bestFit="1" customWidth="1"/>
    <col min="4" max="4" width="14.5703125" style="52" bestFit="1" customWidth="1"/>
    <col min="5" max="5" width="14.7109375" style="52" customWidth="1"/>
    <col min="6" max="6" width="10.5703125" style="52" bestFit="1" customWidth="1"/>
    <col min="7" max="7" width="9.7109375" style="52" bestFit="1" customWidth="1"/>
    <col min="8" max="8" width="8.42578125" style="52" bestFit="1" customWidth="1"/>
    <col min="9" max="9" width="12.5703125" style="52"/>
    <col min="10" max="10" width="12.7109375" style="52" customWidth="1"/>
    <col min="11" max="11" width="8" style="52" bestFit="1" customWidth="1"/>
    <col min="12" max="16384" width="12.5703125" style="52"/>
  </cols>
  <sheetData>
    <row r="1" spans="1:11" ht="15.75" x14ac:dyDescent="0.25">
      <c r="A1" s="293" cm="1">
        <f t="array" ref="A1">'Einsatzstoffe Nr. 2.2'!A5:A5</f>
        <v>0</v>
      </c>
    </row>
    <row r="4" spans="1:11" ht="25.5" x14ac:dyDescent="0.25">
      <c r="A4" s="177" t="s">
        <v>145</v>
      </c>
      <c r="B4" s="428" t="s">
        <v>135</v>
      </c>
      <c r="C4" s="428"/>
      <c r="D4" s="178" t="s">
        <v>45</v>
      </c>
      <c r="E4" s="179" t="s">
        <v>46</v>
      </c>
      <c r="F4" s="179" t="s">
        <v>47</v>
      </c>
      <c r="G4" s="180" t="s">
        <v>48</v>
      </c>
      <c r="H4" s="424" t="s">
        <v>49</v>
      </c>
      <c r="I4" s="425"/>
      <c r="J4" s="178" t="s">
        <v>143</v>
      </c>
      <c r="K4" s="176" t="s">
        <v>144</v>
      </c>
    </row>
    <row r="5" spans="1:11" ht="14.45" customHeight="1" x14ac:dyDescent="0.25">
      <c r="A5" s="181" t="str">
        <f>'Kostenplan Nr. 2.2'!A17</f>
        <v>Investitionskosten</v>
      </c>
      <c r="B5" s="182" cm="1">
        <f t="array" ref="B5">'Kostenplan Nr. 2.2'!B17:B17</f>
        <v>0</v>
      </c>
      <c r="C5" s="182" t="e">
        <f>ROUND(-K5*'Kostenplan Nr. 2.2'!$C$52,0)</f>
        <v>#DIV/0!</v>
      </c>
      <c r="D5" s="183">
        <f>'Kostenplan Nr. 2.2'!E17</f>
        <v>30</v>
      </c>
      <c r="E5" s="184">
        <f>'Anlage W Nr. 2.2'!I36/100</f>
        <v>0</v>
      </c>
      <c r="F5" s="184" t="e">
        <f>ROUND((((E5+1)^D5)*E5)/((E5+1)^D5-1),3)</f>
        <v>#DIV/0!</v>
      </c>
      <c r="G5" s="185" t="e">
        <f>ROUND(F5*(B5+C5),0)</f>
        <v>#DIV/0!</v>
      </c>
      <c r="H5" s="186">
        <f>'Kostenplan Nr. 2.2'!F17</f>
        <v>0.01</v>
      </c>
      <c r="I5" s="185">
        <f>ROUND(B5*H5,0)</f>
        <v>0</v>
      </c>
      <c r="J5" s="187" t="e">
        <f>ROUND((B5+C5)/D5,2)</f>
        <v>#DIV/0!</v>
      </c>
      <c r="K5" s="295" t="e">
        <f>ROUND(B5/$B$12,3)</f>
        <v>#DIV/0!</v>
      </c>
    </row>
    <row r="6" spans="1:11" ht="27" x14ac:dyDescent="0.25">
      <c r="A6" s="181" t="str">
        <f>'Kostenplan Nr. 2.2'!A18</f>
        <v>Kosten gemäß § 33 Abs. 1 GasNZV, die nicht vom Netzbetreiber getragen werden müssen</v>
      </c>
      <c r="B6" s="182" cm="1">
        <f t="array" ref="B6">'Kostenplan Nr. 2.2'!B18:B18</f>
        <v>0</v>
      </c>
      <c r="C6" s="182" t="e">
        <f>ROUND(-K6*'Kostenplan Nr. 2.2'!$C$52,0)</f>
        <v>#DIV/0!</v>
      </c>
      <c r="D6" s="183">
        <f>'Kostenplan Nr. 2.2'!E18</f>
        <v>30</v>
      </c>
      <c r="E6" s="184">
        <f t="shared" ref="E6:E11" si="0">E5</f>
        <v>0</v>
      </c>
      <c r="F6" s="184" t="e">
        <f>ROUND((((E6+1)^D6)*E6)/((E6+1)^D6-1),3)</f>
        <v>#DIV/0!</v>
      </c>
      <c r="G6" s="185" t="e">
        <f t="shared" ref="G6:G11" si="1">ROUND(F6*(B6+C6),0)</f>
        <v>#DIV/0!</v>
      </c>
      <c r="H6" s="298"/>
      <c r="I6" s="299"/>
      <c r="J6" s="187" t="e">
        <f>ROUND((B6+C6)/D6,2)</f>
        <v>#DIV/0!</v>
      </c>
      <c r="K6" s="295" t="e">
        <f t="shared" ref="K6:K11" si="2">ROUND(B6/$B$12,3)</f>
        <v>#DIV/0!</v>
      </c>
    </row>
    <row r="7" spans="1:11" ht="27" x14ac:dyDescent="0.25">
      <c r="A7" s="181" t="str">
        <f>'Kostenplan Nr. 2.2'!A22</f>
        <v xml:space="preserve">   Übergabestation mit Gasbeschaffenheitsmessung</v>
      </c>
      <c r="B7" s="182">
        <f>'Kostenplan Nr. 2.2'!B22</f>
        <v>0</v>
      </c>
      <c r="C7" s="182" t="e">
        <f>ROUND(-K7*'Kostenplan Nr. 2.2'!$C$52,0)</f>
        <v>#DIV/0!</v>
      </c>
      <c r="D7" s="183">
        <f>'Kostenplan Nr. 2.2'!E22</f>
        <v>9</v>
      </c>
      <c r="E7" s="184">
        <f t="shared" si="0"/>
        <v>0</v>
      </c>
      <c r="F7" s="184" t="e">
        <f>ROUND((((E5+1)^D5)*E5)/((E5+1)^D5-1),3)</f>
        <v>#DIV/0!</v>
      </c>
      <c r="G7" s="185" t="e">
        <f t="shared" si="1"/>
        <v>#DIV/0!</v>
      </c>
      <c r="H7" s="186">
        <f>'Kostenplan Nr. 2.2'!F22</f>
        <v>0.04</v>
      </c>
      <c r="I7" s="185">
        <f>ROUND(B7*H7,0)</f>
        <v>0</v>
      </c>
      <c r="J7" s="187" t="e">
        <f t="shared" ref="J7:J11" si="3">ROUND((B7+C7)/D7,2)</f>
        <v>#DIV/0!</v>
      </c>
      <c r="K7" s="295" t="e">
        <f t="shared" si="2"/>
        <v>#DIV/0!</v>
      </c>
    </row>
    <row r="8" spans="1:11" x14ac:dyDescent="0.25">
      <c r="A8" s="181" t="str">
        <f>'Kostenplan Nr. 2.2'!A23</f>
        <v xml:space="preserve">   Feinentschwefelung</v>
      </c>
      <c r="B8" s="182">
        <f>'Kostenplan Nr. 2.2'!B23</f>
        <v>0</v>
      </c>
      <c r="C8" s="182" t="e">
        <f>ROUND(-K8*'Kostenplan Nr. 2.2'!$C$52,0)</f>
        <v>#DIV/0!</v>
      </c>
      <c r="D8" s="183">
        <f>'Kostenplan Nr. 2.2'!E23</f>
        <v>10</v>
      </c>
      <c r="E8" s="184">
        <f t="shared" si="0"/>
        <v>0</v>
      </c>
      <c r="F8" s="184" t="e">
        <f t="shared" ref="F8:F10" si="4">ROUND((((E7+1)^D7)*E7)/((E7+1)^D7-1),3)</f>
        <v>#DIV/0!</v>
      </c>
      <c r="G8" s="185" t="e">
        <f t="shared" si="1"/>
        <v>#DIV/0!</v>
      </c>
      <c r="H8" s="186">
        <f>'Kostenplan Nr. 2.2'!F23</f>
        <v>0.04</v>
      </c>
      <c r="I8" s="185">
        <f t="shared" ref="I8:I11" si="5">ROUND(B8*H8,0)</f>
        <v>0</v>
      </c>
      <c r="J8" s="187" t="e">
        <f t="shared" si="3"/>
        <v>#DIV/0!</v>
      </c>
      <c r="K8" s="295" t="e">
        <f t="shared" si="2"/>
        <v>#DIV/0!</v>
      </c>
    </row>
    <row r="9" spans="1:11" x14ac:dyDescent="0.25">
      <c r="A9" s="181" t="str">
        <f>'Kostenplan Nr. 2.2'!A24</f>
        <v xml:space="preserve">   Konditionierung inklusive Gastrocknung</v>
      </c>
      <c r="B9" s="182">
        <f>'Kostenplan Nr. 2.2'!B24</f>
        <v>0</v>
      </c>
      <c r="C9" s="182" t="e">
        <f>ROUND(-K9*'Kostenplan Nr. 2.2'!$C$52,0)</f>
        <v>#DIV/0!</v>
      </c>
      <c r="D9" s="183">
        <f>'Kostenplan Nr. 2.2'!E24</f>
        <v>10</v>
      </c>
      <c r="E9" s="184">
        <f t="shared" si="0"/>
        <v>0</v>
      </c>
      <c r="F9" s="184" t="e">
        <f t="shared" si="4"/>
        <v>#DIV/0!</v>
      </c>
      <c r="G9" s="185" t="e">
        <f t="shared" si="1"/>
        <v>#DIV/0!</v>
      </c>
      <c r="H9" s="186">
        <f>'Kostenplan Nr. 2.2'!F24</f>
        <v>0.04</v>
      </c>
      <c r="I9" s="185">
        <f t="shared" si="5"/>
        <v>0</v>
      </c>
      <c r="J9" s="187" t="e">
        <f t="shared" si="3"/>
        <v>#DIV/0!</v>
      </c>
      <c r="K9" s="295" t="e">
        <f t="shared" si="2"/>
        <v>#DIV/0!</v>
      </c>
    </row>
    <row r="10" spans="1:11" x14ac:dyDescent="0.25">
      <c r="A10" s="181" t="str">
        <f>'Kostenplan Nr. 2.2'!A25</f>
        <v xml:space="preserve">   Kompression</v>
      </c>
      <c r="B10" s="182">
        <f>'Kostenplan Nr. 2.2'!B25</f>
        <v>0</v>
      </c>
      <c r="C10" s="182" t="e">
        <f>ROUND(-K10*'Kostenplan Nr. 2.2'!$C$52,0)</f>
        <v>#DIV/0!</v>
      </c>
      <c r="D10" s="183">
        <f>'Kostenplan Nr. 2.2'!E25</f>
        <v>10</v>
      </c>
      <c r="E10" s="184">
        <f t="shared" si="0"/>
        <v>0</v>
      </c>
      <c r="F10" s="184" t="e">
        <f t="shared" si="4"/>
        <v>#DIV/0!</v>
      </c>
      <c r="G10" s="185" t="e">
        <f t="shared" si="1"/>
        <v>#DIV/0!</v>
      </c>
      <c r="H10" s="186">
        <f>'Kostenplan Nr. 2.2'!F25</f>
        <v>0.04</v>
      </c>
      <c r="I10" s="185">
        <f t="shared" si="5"/>
        <v>0</v>
      </c>
      <c r="J10" s="187" t="e">
        <f t="shared" si="3"/>
        <v>#DIV/0!</v>
      </c>
      <c r="K10" s="295" t="e">
        <f t="shared" si="2"/>
        <v>#DIV/0!</v>
      </c>
    </row>
    <row r="11" spans="1:11" x14ac:dyDescent="0.25">
      <c r="A11" s="188" t="str">
        <f>'Kostenplan Nr. 2.2'!A26</f>
        <v xml:space="preserve">   Kondensatschächte</v>
      </c>
      <c r="B11" s="189">
        <f>'Kostenplan Nr. 2.2'!B26</f>
        <v>0</v>
      </c>
      <c r="C11" s="189" t="e">
        <f>ROUND(-K11*'Kostenplan Nr. 2.2'!$C$52,0)</f>
        <v>#DIV/0!</v>
      </c>
      <c r="D11" s="190">
        <f>'Kostenplan Nr. 2.2'!E26</f>
        <v>10</v>
      </c>
      <c r="E11" s="191">
        <f t="shared" si="0"/>
        <v>0</v>
      </c>
      <c r="F11" s="191" t="e">
        <f>ROUND((((E11+1)^D11)*E11)/((E11+1)^D11-1),3)</f>
        <v>#DIV/0!</v>
      </c>
      <c r="G11" s="192" t="e">
        <f t="shared" si="1"/>
        <v>#DIV/0!</v>
      </c>
      <c r="H11" s="193">
        <f>'Kostenplan Nr. 2.2'!F26</f>
        <v>0.04</v>
      </c>
      <c r="I11" s="192">
        <f t="shared" si="5"/>
        <v>0</v>
      </c>
      <c r="J11" s="187" t="e">
        <f t="shared" si="3"/>
        <v>#DIV/0!</v>
      </c>
      <c r="K11" s="296" t="e">
        <f t="shared" si="2"/>
        <v>#DIV/0!</v>
      </c>
    </row>
    <row r="12" spans="1:11" x14ac:dyDescent="0.25">
      <c r="A12" s="194" t="s">
        <v>123</v>
      </c>
      <c r="B12" s="195">
        <f>SUM(B4:B11)</f>
        <v>0</v>
      </c>
      <c r="C12" s="195" t="e">
        <f>SUM(C5:C11)</f>
        <v>#DIV/0!</v>
      </c>
      <c r="D12" s="196"/>
      <c r="E12" s="184"/>
      <c r="F12" s="184"/>
      <c r="G12" s="185"/>
      <c r="H12" s="186"/>
      <c r="I12" s="185"/>
      <c r="J12" s="297" t="e">
        <f>SUM(J5:J11)</f>
        <v>#DIV/0!</v>
      </c>
      <c r="K12" s="302" t="e">
        <f>SUM(K5:K11)</f>
        <v>#DIV/0!</v>
      </c>
    </row>
    <row r="13" spans="1:11" x14ac:dyDescent="0.25">
      <c r="A13" s="194"/>
      <c r="B13" s="195"/>
      <c r="C13" s="195"/>
      <c r="D13" s="196"/>
      <c r="E13" s="184"/>
      <c r="F13" s="184"/>
      <c r="G13" s="185"/>
      <c r="H13" s="186"/>
      <c r="I13" s="185"/>
      <c r="J13" s="174"/>
    </row>
    <row r="14" spans="1:11" x14ac:dyDescent="0.25">
      <c r="A14" s="197" t="str">
        <f>'Kostenplan Nr. 2.2'!A33</f>
        <v>Kosten für Machbarkeitsstudien</v>
      </c>
      <c r="B14" s="182">
        <f>'Kostenplan Nr. 2.2'!B33</f>
        <v>0</v>
      </c>
      <c r="C14" s="182"/>
      <c r="D14" s="252">
        <f>D16</f>
        <v>30</v>
      </c>
      <c r="E14" s="198">
        <f t="shared" ref="E14:E15" si="6">E9</f>
        <v>0</v>
      </c>
      <c r="F14" s="198" t="e">
        <f t="shared" ref="F14:F15" si="7">ROUND((((E14+1)^D14)*E14)/((E14+1)^D14-1),3)</f>
        <v>#DIV/0!</v>
      </c>
      <c r="G14" s="185" t="e">
        <f t="shared" ref="G14:G15" si="8">ROUND(F14*B14,0)</f>
        <v>#DIV/0!</v>
      </c>
      <c r="H14" s="186"/>
      <c r="I14" s="185"/>
      <c r="J14" s="187">
        <f t="shared" ref="J14:J16" si="9">ROUND((B14+C14)/D14,2)</f>
        <v>0</v>
      </c>
    </row>
    <row r="15" spans="1:11" x14ac:dyDescent="0.25">
      <c r="A15" s="197" t="str">
        <f>'Kostenplan Nr. 2.2'!A34</f>
        <v>Behördliche Gebühren</v>
      </c>
      <c r="B15" s="182">
        <f>'Kostenplan Nr. 2.2'!B34</f>
        <v>0</v>
      </c>
      <c r="C15" s="182"/>
      <c r="D15" s="252">
        <f>D16</f>
        <v>30</v>
      </c>
      <c r="E15" s="198">
        <f t="shared" si="6"/>
        <v>0</v>
      </c>
      <c r="F15" s="198" t="e">
        <f t="shared" si="7"/>
        <v>#DIV/0!</v>
      </c>
      <c r="G15" s="185" t="e">
        <f t="shared" si="8"/>
        <v>#DIV/0!</v>
      </c>
      <c r="H15" s="186"/>
      <c r="I15" s="185"/>
      <c r="J15" s="187">
        <f t="shared" si="9"/>
        <v>0</v>
      </c>
    </row>
    <row r="16" spans="1:11" ht="54.75" thickBot="1" x14ac:dyDescent="0.3">
      <c r="A16" s="197" t="str">
        <f>'Kostenplan Nr. 2.2'!A35</f>
        <v>Sonstiges (z. B. Kosten für Grundstückskauf, Abbruch- und Demontagekosten, Zwischenfinanzierung und die Gestaltung des Außenbereichs, Ersatzteile, Eigenleistungen)</v>
      </c>
      <c r="B16" s="182">
        <f>'Kostenplan Nr. 2.2'!B35</f>
        <v>0</v>
      </c>
      <c r="C16" s="182"/>
      <c r="D16" s="183">
        <f>'Kostenplan Nr. 2.2'!E35</f>
        <v>30</v>
      </c>
      <c r="E16" s="198">
        <f>E11</f>
        <v>0</v>
      </c>
      <c r="F16" s="198" t="e">
        <f>ROUND((((E16+1)^D16)*E16)/((E16+1)^D16-1),3)</f>
        <v>#DIV/0!</v>
      </c>
      <c r="G16" s="199" t="e">
        <f>ROUND(F16*B16,0)</f>
        <v>#DIV/0!</v>
      </c>
      <c r="H16" s="186">
        <f>'Kostenplan Nr. 2.2'!F35</f>
        <v>0.01</v>
      </c>
      <c r="I16" s="185">
        <f>ROUND(B16*H16,0)</f>
        <v>0</v>
      </c>
      <c r="J16" s="187">
        <f t="shared" si="9"/>
        <v>0</v>
      </c>
    </row>
    <row r="17" spans="1:11" ht="14.25" thickTop="1" x14ac:dyDescent="0.25">
      <c r="A17" s="200" t="s">
        <v>50</v>
      </c>
      <c r="B17" s="201" t="e">
        <f>SUM(B5:B16)-B12+C12</f>
        <v>#DIV/0!</v>
      </c>
      <c r="C17" s="201"/>
      <c r="D17" s="202"/>
      <c r="E17" s="203"/>
      <c r="F17" s="203"/>
      <c r="G17" s="204" t="e">
        <f>SUM(G5:G16)</f>
        <v>#DIV/0!</v>
      </c>
      <c r="H17" s="205"/>
      <c r="I17" s="204">
        <f>SUM(I5:I16)</f>
        <v>0</v>
      </c>
      <c r="J17" s="300" t="e">
        <f>SUM(J5:J11,J14:J16)</f>
        <v>#DIV/0!</v>
      </c>
      <c r="K17" s="175"/>
    </row>
    <row r="19" spans="1:11" x14ac:dyDescent="0.25">
      <c r="A19" s="51" t="s">
        <v>67</v>
      </c>
    </row>
    <row r="20" spans="1:11" x14ac:dyDescent="0.25">
      <c r="A20" s="253" t="str" cm="1">
        <f t="array" ref="A20">'Anlage W Nr. 2.2'!C38:C38</f>
        <v>Gasgestehungskosten</v>
      </c>
      <c r="B20" s="254">
        <f>ROUND('Einsatzstoffe Nr. 2.2'!H52*9.96,0)</f>
        <v>0</v>
      </c>
      <c r="C20" s="254"/>
      <c r="D20" s="275">
        <f>'Anlage W Nr. 2.2'!I38/100</f>
        <v>0</v>
      </c>
      <c r="E20" s="256">
        <f>ROUND(B20*D20,0)</f>
        <v>0</v>
      </c>
    </row>
    <row r="21" spans="1:11" x14ac:dyDescent="0.25">
      <c r="A21" s="253" t="s">
        <v>68</v>
      </c>
      <c r="B21" s="254">
        <f>'Anlage W Nr. 2.2'!I19</f>
        <v>0</v>
      </c>
      <c r="C21" s="254"/>
      <c r="D21" s="255">
        <f>'Anlage W Nr. 2.2'!I40/100</f>
        <v>0</v>
      </c>
      <c r="E21" s="256">
        <f>ROUND(B21*D21,0)</f>
        <v>0</v>
      </c>
    </row>
    <row r="22" spans="1:11" x14ac:dyDescent="0.25">
      <c r="A22" s="253" t="s">
        <v>69</v>
      </c>
      <c r="B22" s="254">
        <f>'Anlage W Nr. 2.2'!I20</f>
        <v>0</v>
      </c>
      <c r="C22" s="254"/>
      <c r="D22" s="255">
        <f>D21</f>
        <v>0</v>
      </c>
      <c r="E22" s="256">
        <f>ROUND(B22*D22,0)</f>
        <v>0</v>
      </c>
    </row>
    <row r="23" spans="1:11" x14ac:dyDescent="0.25">
      <c r="A23" s="253" t="str" cm="1">
        <f t="array" ref="A23">'Anlage W Nr. 2.2'!C41:C41</f>
        <v>ggf. Kosten Aktivkohle</v>
      </c>
      <c r="B23" s="261">
        <f>'Anlage W Nr. 2.2'!I21</f>
        <v>0</v>
      </c>
      <c r="C23" s="254"/>
      <c r="D23" s="301">
        <f>'Anlage W Nr. 2.2'!I41</f>
        <v>0</v>
      </c>
      <c r="E23" s="256">
        <f>ROUND(D23*B23,0)</f>
        <v>0</v>
      </c>
    </row>
    <row r="24" spans="1:11" x14ac:dyDescent="0.25">
      <c r="A24" s="253" t="str" cm="1">
        <f t="array" ref="A24">'Anlage W Nr. 2.2'!C42:C42</f>
        <v>ggf. Entsorgungskosten Aktivkohle</v>
      </c>
      <c r="B24" s="261">
        <f>B23</f>
        <v>0</v>
      </c>
      <c r="C24" s="254"/>
      <c r="D24" s="301">
        <f>'Anlage W Nr. 2.2'!I42</f>
        <v>0</v>
      </c>
      <c r="E24" s="256">
        <f>ROUND(D24*B24,0)</f>
        <v>0</v>
      </c>
    </row>
    <row r="25" spans="1:11" x14ac:dyDescent="0.25">
      <c r="A25" s="253" cm="1">
        <f t="array" ref="A25">'Anlage W Nr. 2.2'!C47:C47</f>
        <v>0</v>
      </c>
      <c r="B25" s="265"/>
      <c r="C25" s="265"/>
      <c r="D25" s="255"/>
      <c r="E25" s="266"/>
    </row>
    <row r="26" spans="1:11" x14ac:dyDescent="0.25">
      <c r="A26" s="253" cm="1">
        <f t="array" ref="A26">'Anlage W Nr. 2.2'!C48:C48</f>
        <v>0</v>
      </c>
      <c r="B26" s="265"/>
      <c r="C26" s="265"/>
      <c r="D26" s="255"/>
      <c r="E26" s="266"/>
    </row>
    <row r="27" spans="1:11" x14ac:dyDescent="0.25">
      <c r="A27" s="253" cm="1">
        <f t="array" ref="A27">'Anlage W Nr. 2.2'!C49:C49</f>
        <v>0</v>
      </c>
      <c r="B27" s="265"/>
      <c r="C27" s="265"/>
      <c r="D27" s="255"/>
      <c r="E27" s="266"/>
    </row>
    <row r="28" spans="1:11" x14ac:dyDescent="0.25">
      <c r="A28" s="253" cm="1">
        <f t="array" ref="A28">'Anlage W Nr. 2.2'!C50:C50</f>
        <v>0</v>
      </c>
      <c r="B28" s="265"/>
      <c r="C28" s="265"/>
      <c r="D28" s="255"/>
      <c r="E28" s="266"/>
    </row>
    <row r="29" spans="1:11" x14ac:dyDescent="0.25">
      <c r="A29" s="253" cm="1">
        <f t="array" ref="A29">'Anlage W Nr. 2.2'!C51:C51</f>
        <v>0</v>
      </c>
      <c r="B29" s="265"/>
      <c r="C29" s="265"/>
      <c r="D29" s="255"/>
      <c r="E29" s="266"/>
    </row>
    <row r="30" spans="1:11" x14ac:dyDescent="0.25">
      <c r="A30" s="253" cm="1">
        <f t="array" ref="A30">'Anlage W Nr. 2.2'!C52:C52</f>
        <v>0</v>
      </c>
      <c r="B30" s="265"/>
      <c r="C30" s="265"/>
      <c r="D30" s="255"/>
      <c r="E30" s="266"/>
    </row>
    <row r="31" spans="1:11" ht="14.25" thickBot="1" x14ac:dyDescent="0.3">
      <c r="A31" s="257" cm="1">
        <f t="array" ref="A31">'Anlage W Nr. 2.2'!C53:C53</f>
        <v>0</v>
      </c>
      <c r="B31" s="267"/>
      <c r="C31" s="267"/>
      <c r="D31" s="259"/>
      <c r="E31" s="268"/>
    </row>
    <row r="32" spans="1:11" x14ac:dyDescent="0.25">
      <c r="A32" s="269" t="s">
        <v>149</v>
      </c>
      <c r="B32" s="95"/>
      <c r="C32" s="95"/>
      <c r="D32" s="95"/>
      <c r="E32" s="270">
        <f>SUM(E20:E31)</f>
        <v>0</v>
      </c>
    </row>
    <row r="33" spans="1:5" x14ac:dyDescent="0.25">
      <c r="B33" s="54"/>
      <c r="C33" s="54"/>
      <c r="E33" s="53"/>
    </row>
    <row r="34" spans="1:5" x14ac:dyDescent="0.25">
      <c r="A34" s="51" t="s">
        <v>40</v>
      </c>
    </row>
    <row r="35" spans="1:5" x14ac:dyDescent="0.25">
      <c r="A35" s="254" t="str" cm="1">
        <f t="array" ref="A35">'Anlage W Nr. 2.2'!C43:C43</f>
        <v>Arbeitsaufwand Entleerung Kondensatschacht</v>
      </c>
      <c r="B35" s="254"/>
      <c r="C35" s="254"/>
      <c r="D35" s="255"/>
      <c r="E35" s="256">
        <f>'Anlage W Nr. 2.2'!I43</f>
        <v>0</v>
      </c>
    </row>
    <row r="36" spans="1:5" x14ac:dyDescent="0.25">
      <c r="A36" s="254" t="str" cm="1">
        <f t="array" ref="A36">'Anlage W Nr. 2.2'!C44:C44</f>
        <v>24 h-Rufbereitschaft</v>
      </c>
      <c r="B36" s="254"/>
      <c r="C36" s="254"/>
      <c r="D36" s="255"/>
      <c r="E36" s="256">
        <f>'Anlage W Nr. 2.2'!I44</f>
        <v>0</v>
      </c>
    </row>
    <row r="37" spans="1:5" x14ac:dyDescent="0.25">
      <c r="A37" s="254" t="str" cm="1">
        <f t="array" ref="A37">'Anlage W Nr. 2.2'!C45:C45</f>
        <v>Verwaltung</v>
      </c>
      <c r="B37" s="254"/>
      <c r="C37" s="254"/>
      <c r="D37" s="255"/>
      <c r="E37" s="256">
        <f>'Anlage W Nr. 2.2'!I45</f>
        <v>0</v>
      </c>
    </row>
    <row r="38" spans="1:5" x14ac:dyDescent="0.25">
      <c r="A38" s="254" t="str" cm="1">
        <f t="array" ref="A38">'Anlage W Nr. 2.2'!C46:C46</f>
        <v>Versicherung</v>
      </c>
      <c r="B38" s="273" t="e">
        <f>B17-C12</f>
        <v>#DIV/0!</v>
      </c>
      <c r="C38" s="274" t="e">
        <f>E38/B38</f>
        <v>#DIV/0!</v>
      </c>
      <c r="D38" s="255"/>
      <c r="E38" s="256">
        <f>'Anlage W Nr. 2.2'!I46</f>
        <v>0</v>
      </c>
    </row>
    <row r="39" spans="1:5" x14ac:dyDescent="0.25">
      <c r="A39" s="271" cm="1">
        <f t="array" ref="A39">'Anlage W Nr. 2.2'!C47:C47</f>
        <v>0</v>
      </c>
      <c r="B39" s="265"/>
      <c r="C39" s="265"/>
      <c r="D39" s="255"/>
      <c r="E39" s="266"/>
    </row>
    <row r="40" spans="1:5" x14ac:dyDescent="0.25">
      <c r="A40" s="271" cm="1">
        <f t="array" ref="A40">'Anlage W Nr. 2.2'!C48:C48</f>
        <v>0</v>
      </c>
      <c r="B40" s="265"/>
      <c r="C40" s="265"/>
      <c r="D40" s="255"/>
      <c r="E40" s="266"/>
    </row>
    <row r="41" spans="1:5" x14ac:dyDescent="0.25">
      <c r="A41" s="271" cm="1">
        <f t="array" ref="A41">'Anlage W Nr. 2.2'!C49:C49</f>
        <v>0</v>
      </c>
      <c r="B41" s="265"/>
      <c r="C41" s="265"/>
      <c r="D41" s="255"/>
      <c r="E41" s="266"/>
    </row>
    <row r="42" spans="1:5" x14ac:dyDescent="0.25">
      <c r="A42" s="271" cm="1">
        <f t="array" ref="A42">'Anlage W Nr. 2.2'!C50:C50</f>
        <v>0</v>
      </c>
      <c r="B42" s="265"/>
      <c r="C42" s="265"/>
      <c r="D42" s="255"/>
      <c r="E42" s="266"/>
    </row>
    <row r="43" spans="1:5" x14ac:dyDescent="0.25">
      <c r="A43" s="271" cm="1">
        <f t="array" ref="A43">'Anlage W Nr. 2.2'!C51:C51</f>
        <v>0</v>
      </c>
      <c r="B43" s="265"/>
      <c r="C43" s="265"/>
      <c r="D43" s="255"/>
      <c r="E43" s="266"/>
    </row>
    <row r="44" spans="1:5" x14ac:dyDescent="0.25">
      <c r="A44" s="271" cm="1">
        <f t="array" ref="A44">'Anlage W Nr. 2.2'!C52:C52</f>
        <v>0</v>
      </c>
      <c r="B44" s="265"/>
      <c r="C44" s="265"/>
      <c r="D44" s="255"/>
      <c r="E44" s="266"/>
    </row>
    <row r="45" spans="1:5" ht="14.25" thickBot="1" x14ac:dyDescent="0.3">
      <c r="A45" s="272" cm="1">
        <f t="array" ref="A45">'Anlage W Nr. 2.2'!C53:C53</f>
        <v>0</v>
      </c>
      <c r="B45" s="267"/>
      <c r="C45" s="267"/>
      <c r="D45" s="259"/>
      <c r="E45" s="268"/>
    </row>
    <row r="46" spans="1:5" x14ac:dyDescent="0.25">
      <c r="A46" s="269" t="s">
        <v>42</v>
      </c>
      <c r="B46" s="95"/>
      <c r="C46" s="95"/>
      <c r="D46" s="95"/>
      <c r="E46" s="270">
        <f>SUM(E35:E45)</f>
        <v>0</v>
      </c>
    </row>
    <row r="47" spans="1:5" x14ac:dyDescent="0.25">
      <c r="A47" s="55"/>
      <c r="E47" s="56"/>
    </row>
    <row r="48" spans="1:5" ht="14.25" thickBot="1" x14ac:dyDescent="0.3">
      <c r="A48" s="51"/>
      <c r="B48" s="51"/>
      <c r="C48" s="51"/>
      <c r="D48" s="51"/>
    </row>
    <row r="49" spans="1:9" x14ac:dyDescent="0.25">
      <c r="A49" s="58" t="s">
        <v>43</v>
      </c>
      <c r="B49" s="59"/>
      <c r="C49" s="59"/>
      <c r="D49" s="59"/>
      <c r="E49" s="60"/>
    </row>
    <row r="50" spans="1:9" x14ac:dyDescent="0.25">
      <c r="A50" s="251" t="str">
        <f>A4</f>
        <v>1. Kapitalgebunde Kosten</v>
      </c>
      <c r="B50" s="62" t="e">
        <f>E50/($E$50+$E$51+$E$52)</f>
        <v>#DIV/0!</v>
      </c>
      <c r="C50" s="62"/>
      <c r="D50" s="63"/>
      <c r="E50" s="64" t="e">
        <f>G17+I17</f>
        <v>#DIV/0!</v>
      </c>
    </row>
    <row r="51" spans="1:9" x14ac:dyDescent="0.25">
      <c r="A51" s="61" t="str">
        <f>A19</f>
        <v>2. Bedarfsgebundene Kosten</v>
      </c>
      <c r="B51" s="62" t="e">
        <f>E51/($E$50+$E$51+$E$52)</f>
        <v>#DIV/0!</v>
      </c>
      <c r="C51" s="62"/>
      <c r="D51" s="63"/>
      <c r="E51" s="64">
        <f>E32</f>
        <v>0</v>
      </c>
    </row>
    <row r="52" spans="1:9" ht="14.25" thickBot="1" x14ac:dyDescent="0.3">
      <c r="A52" s="65" t="str">
        <f>A34</f>
        <v>3. Sonstige Kosten</v>
      </c>
      <c r="B52" s="66" t="e">
        <f>E52/($E$50+$E$51+$E$52)</f>
        <v>#DIV/0!</v>
      </c>
      <c r="C52" s="66"/>
      <c r="D52" s="67"/>
      <c r="E52" s="68">
        <f>E46</f>
        <v>0</v>
      </c>
    </row>
    <row r="53" spans="1:9" ht="15" thickTop="1" thickBot="1" x14ac:dyDescent="0.3">
      <c r="A53" s="69" t="s">
        <v>44</v>
      </c>
      <c r="B53" s="70" t="e">
        <f>SUM(B50:B52)</f>
        <v>#DIV/0!</v>
      </c>
      <c r="C53" s="70"/>
      <c r="D53" s="71"/>
      <c r="E53" s="72" t="e">
        <f>SUM(E50:E52)</f>
        <v>#DIV/0!</v>
      </c>
    </row>
    <row r="54" spans="1:9" ht="14.25" thickBot="1" x14ac:dyDescent="0.3"/>
    <row r="55" spans="1:9" ht="14.25" thickTop="1" x14ac:dyDescent="0.25">
      <c r="A55" s="276" t="s">
        <v>158</v>
      </c>
      <c r="B55" s="277"/>
      <c r="C55" s="277"/>
      <c r="D55" s="277"/>
      <c r="E55" s="278"/>
    </row>
    <row r="56" spans="1:9" x14ac:dyDescent="0.25">
      <c r="A56" s="279" t="s">
        <v>157</v>
      </c>
      <c r="B56" s="254" t="e">
        <f>B61</f>
        <v>#VALUE!</v>
      </c>
      <c r="C56" s="253"/>
      <c r="D56" s="275">
        <f>'Anlage W Nr. 2.2'!I39/100</f>
        <v>0</v>
      </c>
      <c r="E56" s="280" t="e">
        <f>ROUND(B56*D56,0)</f>
        <v>#VALUE!</v>
      </c>
    </row>
    <row r="57" spans="1:9" ht="14.25" thickBot="1" x14ac:dyDescent="0.3">
      <c r="A57" s="281" t="s">
        <v>159</v>
      </c>
      <c r="B57" s="258"/>
      <c r="C57" s="257"/>
      <c r="D57" s="282"/>
      <c r="E57" s="283" t="e">
        <f>E53</f>
        <v>#DIV/0!</v>
      </c>
    </row>
    <row r="58" spans="1:9" ht="15" thickTop="1" thickBot="1" x14ac:dyDescent="0.3">
      <c r="A58" s="284" t="s">
        <v>160</v>
      </c>
      <c r="B58" s="285"/>
      <c r="C58" s="286"/>
      <c r="D58" s="287"/>
      <c r="E58" s="288" t="e">
        <f>E56-E57</f>
        <v>#VALUE!</v>
      </c>
    </row>
    <row r="59" spans="1:9" ht="14.25" thickTop="1" x14ac:dyDescent="0.25"/>
    <row r="61" spans="1:9" x14ac:dyDescent="0.25">
      <c r="A61" s="52" t="s">
        <v>122</v>
      </c>
      <c r="B61" s="57" t="e">
        <f>IF(B73=0,B68,B74)</f>
        <v>#VALUE!</v>
      </c>
      <c r="C61" s="57"/>
    </row>
    <row r="62" spans="1:9" x14ac:dyDescent="0.25">
      <c r="A62" s="206" t="s">
        <v>51</v>
      </c>
      <c r="B62" s="207">
        <v>1013.25</v>
      </c>
      <c r="C62" s="208"/>
      <c r="D62" s="209"/>
      <c r="E62" s="209"/>
      <c r="F62" s="209"/>
      <c r="G62" s="209"/>
      <c r="H62" s="209"/>
      <c r="I62" s="209"/>
    </row>
    <row r="63" spans="1:9" x14ac:dyDescent="0.25">
      <c r="A63" s="210" t="s">
        <v>52</v>
      </c>
      <c r="B63" s="211">
        <v>273.14999999999998</v>
      </c>
      <c r="C63" s="212"/>
      <c r="D63" s="209"/>
      <c r="E63" s="209"/>
      <c r="F63" s="209"/>
      <c r="G63" s="209"/>
      <c r="H63" s="209"/>
      <c r="I63" s="209"/>
    </row>
    <row r="64" spans="1:9" x14ac:dyDescent="0.25">
      <c r="A64" s="210" t="s">
        <v>0</v>
      </c>
      <c r="B64" s="213">
        <v>9.9700000000000006</v>
      </c>
      <c r="C64" s="214"/>
      <c r="D64" s="209"/>
      <c r="E64" s="209"/>
      <c r="F64" s="209"/>
      <c r="G64" s="209"/>
      <c r="H64" s="209"/>
      <c r="I64" s="209"/>
    </row>
    <row r="65" spans="1:10" x14ac:dyDescent="0.25">
      <c r="A65" s="209"/>
      <c r="B65" s="209"/>
      <c r="C65" s="209"/>
      <c r="D65" s="209"/>
      <c r="E65" s="209"/>
      <c r="F65" s="209"/>
      <c r="G65" s="209"/>
      <c r="H65" s="209"/>
      <c r="I65" s="209"/>
    </row>
    <row r="66" spans="1:10" x14ac:dyDescent="0.25">
      <c r="A66" s="210" t="s">
        <v>53</v>
      </c>
      <c r="B66" s="215">
        <f>'Einsatzstoffe Nr. 2.2'!G52</f>
        <v>0</v>
      </c>
      <c r="C66" s="216"/>
      <c r="D66" s="209"/>
      <c r="E66" s="209"/>
      <c r="F66" s="209"/>
      <c r="G66" s="209"/>
      <c r="H66" s="209"/>
      <c r="I66" s="209"/>
    </row>
    <row r="67" spans="1:10" x14ac:dyDescent="0.25">
      <c r="A67" s="217"/>
      <c r="B67" s="218" t="str">
        <f>'Einsatzstoffe Nr. 2.2'!F52</f>
        <v/>
      </c>
      <c r="C67" s="219"/>
      <c r="D67" s="209"/>
      <c r="E67" s="209"/>
      <c r="F67" s="209"/>
      <c r="G67" s="209"/>
      <c r="H67" s="209"/>
      <c r="I67" s="209"/>
    </row>
    <row r="68" spans="1:10" x14ac:dyDescent="0.25">
      <c r="A68" s="210" t="s">
        <v>122</v>
      </c>
      <c r="B68" s="220" t="e">
        <f>ROUND(B66*B67*B64,0)</f>
        <v>#VALUE!</v>
      </c>
      <c r="C68" s="221"/>
      <c r="D68" s="209"/>
      <c r="E68" s="209"/>
      <c r="F68" s="209"/>
      <c r="G68" s="209"/>
      <c r="H68" s="209"/>
      <c r="I68" s="209"/>
    </row>
    <row r="69" spans="1:10" x14ac:dyDescent="0.25">
      <c r="A69" s="222"/>
      <c r="B69" s="219"/>
      <c r="C69" s="219"/>
      <c r="D69" s="209"/>
      <c r="E69" s="209"/>
      <c r="F69" s="209"/>
      <c r="G69" s="209"/>
      <c r="H69" s="209"/>
      <c r="I69" s="209"/>
    </row>
    <row r="70" spans="1:10" x14ac:dyDescent="0.25">
      <c r="A70" s="223" t="s">
        <v>121</v>
      </c>
      <c r="B70" s="219"/>
      <c r="C70" s="219"/>
      <c r="D70" s="209"/>
      <c r="E70" s="209"/>
      <c r="F70" s="209"/>
      <c r="G70" s="209"/>
      <c r="H70" s="209"/>
      <c r="I70" s="209"/>
    </row>
    <row r="71" spans="1:10" x14ac:dyDescent="0.25">
      <c r="A71" s="223"/>
      <c r="B71" s="219"/>
      <c r="C71" s="219"/>
      <c r="D71" s="209"/>
      <c r="E71" s="209"/>
      <c r="F71" s="209"/>
      <c r="G71" s="209"/>
      <c r="H71" s="209"/>
      <c r="I71" s="209"/>
    </row>
    <row r="72" spans="1:10" x14ac:dyDescent="0.25">
      <c r="A72" s="210" t="s">
        <v>120</v>
      </c>
      <c r="B72" s="224" t="str">
        <f>'Anlage W Nr. 2.2'!I18</f>
        <v/>
      </c>
      <c r="C72" s="225"/>
      <c r="D72" s="209"/>
      <c r="E72" s="209"/>
      <c r="F72" s="209"/>
      <c r="G72" s="209"/>
      <c r="H72" s="209"/>
      <c r="I72" s="209"/>
    </row>
    <row r="73" spans="1:10" x14ac:dyDescent="0.25">
      <c r="A73" s="217"/>
      <c r="B73" s="218">
        <f>'Anlage W Nr. 2.2'!I16</f>
        <v>0</v>
      </c>
      <c r="C73" s="219"/>
      <c r="D73" s="209"/>
      <c r="E73" s="209"/>
      <c r="F73" s="209"/>
      <c r="G73" s="209"/>
      <c r="H73" s="209"/>
      <c r="I73" s="209"/>
    </row>
    <row r="74" spans="1:10" x14ac:dyDescent="0.25">
      <c r="A74" s="210" t="s">
        <v>122</v>
      </c>
      <c r="B74" s="220" t="str">
        <f>IF(B73=0,"",ROUND(B72*B73*B64,0))</f>
        <v/>
      </c>
      <c r="C74" s="221"/>
      <c r="D74" s="209"/>
      <c r="E74" s="209"/>
      <c r="F74" s="209"/>
      <c r="G74" s="209"/>
      <c r="H74" s="209"/>
      <c r="I74" s="209"/>
    </row>
    <row r="75" spans="1:10" x14ac:dyDescent="0.25">
      <c r="A75" s="226"/>
      <c r="B75" s="221"/>
      <c r="C75" s="221"/>
      <c r="D75" s="209"/>
      <c r="E75" s="209"/>
      <c r="F75" s="209"/>
      <c r="G75" s="209"/>
      <c r="H75" s="209"/>
      <c r="I75" s="209"/>
    </row>
    <row r="76" spans="1:10" x14ac:dyDescent="0.25">
      <c r="A76" s="226"/>
      <c r="B76" s="221"/>
      <c r="C76" s="221"/>
      <c r="D76" s="209"/>
      <c r="E76" s="209"/>
      <c r="F76" s="209"/>
      <c r="G76" s="209"/>
      <c r="H76" s="209"/>
      <c r="I76" s="209"/>
    </row>
    <row r="77" spans="1:10" ht="15.75" x14ac:dyDescent="0.25">
      <c r="A77" s="210" t="s">
        <v>146</v>
      </c>
      <c r="B77" s="227" t="e">
        <f>IF(B73&gt;0,ROUND(B74/B72,2),ROUND(B68/B66,2))</f>
        <v>#VALUE!</v>
      </c>
      <c r="C77" s="228"/>
      <c r="D77" s="209"/>
      <c r="E77" s="209"/>
      <c r="F77" s="209"/>
      <c r="G77" s="209"/>
      <c r="H77" s="209"/>
      <c r="I77" s="209"/>
    </row>
    <row r="78" spans="1:10" x14ac:dyDescent="0.25">
      <c r="A78" s="229"/>
      <c r="B78" s="209"/>
      <c r="C78" s="209"/>
      <c r="D78" s="209"/>
      <c r="E78" s="209"/>
      <c r="F78" s="209"/>
      <c r="G78" s="209"/>
      <c r="H78" s="209"/>
      <c r="I78" s="209" t="s">
        <v>54</v>
      </c>
    </row>
    <row r="79" spans="1:10" ht="14.25" x14ac:dyDescent="0.25">
      <c r="A79" s="206" t="s">
        <v>55</v>
      </c>
      <c r="B79" s="206" t="s">
        <v>56</v>
      </c>
      <c r="C79" s="206"/>
      <c r="D79" s="206" t="s">
        <v>57</v>
      </c>
      <c r="E79" s="206" t="s">
        <v>58</v>
      </c>
      <c r="F79" s="206" t="s">
        <v>59</v>
      </c>
      <c r="G79" s="206" t="s">
        <v>60</v>
      </c>
      <c r="H79" s="206" t="s">
        <v>61</v>
      </c>
      <c r="I79" s="206" t="s">
        <v>62</v>
      </c>
      <c r="J79" s="289" t="s">
        <v>161</v>
      </c>
    </row>
    <row r="80" spans="1:10" ht="16.5" x14ac:dyDescent="0.25">
      <c r="A80" s="230" t="s">
        <v>147</v>
      </c>
      <c r="B80" s="231" t="e">
        <f>IF(B73&gt;0,ROUND(B72*B73,0),ROUND(B67*B66,0))</f>
        <v>#VALUE!</v>
      </c>
      <c r="C80" s="231"/>
      <c r="D80" s="232">
        <v>0.71679999999999999</v>
      </c>
      <c r="E80" s="233" t="e">
        <f>B80*D80</f>
        <v>#VALUE!</v>
      </c>
      <c r="F80" s="234">
        <v>518</v>
      </c>
      <c r="G80" s="235">
        <v>7</v>
      </c>
      <c r="H80" s="236">
        <f>'Anlage W Nr. 2.2'!I13</f>
        <v>0</v>
      </c>
      <c r="I80" s="236">
        <v>0</v>
      </c>
      <c r="J80" s="290" t="e">
        <f>ROUND((B80*D80*F80*(G80+$B$63)*LN(($B$62+H80)/($B$62+I80)))/3600/1000,0)</f>
        <v>#VALUE!</v>
      </c>
    </row>
    <row r="81" spans="1:10" ht="17.25" thickBot="1" x14ac:dyDescent="0.3">
      <c r="A81" s="237" t="s">
        <v>148</v>
      </c>
      <c r="B81" s="238" t="e">
        <f>IF(B73&gt;0,B72-B80,B66-B80)</f>
        <v>#VALUE!</v>
      </c>
      <c r="C81" s="238"/>
      <c r="D81" s="239">
        <v>1.9769000000000001</v>
      </c>
      <c r="E81" s="240" t="e">
        <f>B81*D81</f>
        <v>#VALUE!</v>
      </c>
      <c r="F81" s="241">
        <v>188</v>
      </c>
      <c r="G81" s="242">
        <f>G80</f>
        <v>7</v>
      </c>
      <c r="H81" s="243">
        <f>H80</f>
        <v>0</v>
      </c>
      <c r="I81" s="243">
        <f>I80</f>
        <v>0</v>
      </c>
      <c r="J81" s="290" t="e">
        <f>ROUND((B81*D81*F81*(G81+$B$63)*LN(($B$62+H81)/($B$62+I81)))/3600/1000,0)</f>
        <v>#VALUE!</v>
      </c>
    </row>
    <row r="82" spans="1:10" ht="15" thickTop="1" x14ac:dyDescent="0.25">
      <c r="A82" s="244" t="s">
        <v>162</v>
      </c>
      <c r="B82" s="245" t="e">
        <f>SUM(B80:B81)</f>
        <v>#VALUE!</v>
      </c>
      <c r="C82" s="245"/>
      <c r="D82" s="292" t="e">
        <f>E82/B82</f>
        <v>#VALUE!</v>
      </c>
      <c r="E82" s="246" t="e">
        <f>SUM(E80:E81)</f>
        <v>#VALUE!</v>
      </c>
      <c r="F82" s="247"/>
      <c r="G82" s="247"/>
      <c r="H82" s="247"/>
      <c r="I82" s="247"/>
      <c r="J82" s="291" t="e">
        <f>SUM(J80:J81)</f>
        <v>#VALUE!</v>
      </c>
    </row>
    <row r="83" spans="1:10" x14ac:dyDescent="0.25">
      <c r="A83" s="209"/>
      <c r="B83" s="209"/>
      <c r="C83" s="209"/>
      <c r="D83" s="209"/>
      <c r="E83" s="209"/>
      <c r="F83" s="209"/>
      <c r="G83" s="209"/>
      <c r="H83" s="209"/>
      <c r="I83" s="209"/>
    </row>
    <row r="84" spans="1:10" x14ac:dyDescent="0.25">
      <c r="A84" s="230" t="s">
        <v>63</v>
      </c>
      <c r="B84" s="230"/>
      <c r="C84" s="230"/>
      <c r="D84" s="248">
        <v>0.65</v>
      </c>
      <c r="E84" s="209"/>
      <c r="F84" s="209"/>
      <c r="G84" s="209"/>
      <c r="H84" s="209"/>
      <c r="I84" s="209"/>
    </row>
    <row r="85" spans="1:10" x14ac:dyDescent="0.25">
      <c r="A85" s="426" t="s">
        <v>64</v>
      </c>
      <c r="B85" s="427"/>
      <c r="C85" s="249"/>
      <c r="D85" s="250" t="e">
        <f>ROUND(J82/D84,0)</f>
        <v>#VALUE!</v>
      </c>
      <c r="E85" s="209"/>
      <c r="F85" s="209"/>
      <c r="G85" s="209"/>
      <c r="H85" s="209"/>
      <c r="I85" s="209"/>
    </row>
    <row r="86" spans="1:10" x14ac:dyDescent="0.25">
      <c r="A86" s="209"/>
      <c r="B86" s="209"/>
      <c r="C86" s="209"/>
      <c r="D86" s="209"/>
      <c r="E86" s="209"/>
      <c r="F86" s="209"/>
      <c r="G86" s="209"/>
      <c r="H86" s="209"/>
      <c r="I86" s="209"/>
    </row>
    <row r="87" spans="1:10" x14ac:dyDescent="0.25">
      <c r="A87" s="209"/>
      <c r="B87" s="209"/>
      <c r="C87" s="209"/>
      <c r="D87" s="209"/>
      <c r="E87" s="209"/>
      <c r="F87" s="209"/>
      <c r="G87" s="209"/>
      <c r="H87" s="209"/>
      <c r="I87" s="209"/>
    </row>
    <row r="88" spans="1:10" x14ac:dyDescent="0.25">
      <c r="A88" s="209"/>
      <c r="B88" s="209"/>
      <c r="C88" s="209"/>
      <c r="D88" s="209"/>
      <c r="E88" s="209"/>
      <c r="F88" s="209"/>
      <c r="G88" s="209"/>
      <c r="H88" s="209"/>
      <c r="I88" s="209"/>
    </row>
    <row r="89" spans="1:10" x14ac:dyDescent="0.25">
      <c r="A89" s="209"/>
      <c r="B89" s="209"/>
      <c r="C89" s="209"/>
      <c r="D89" s="209"/>
      <c r="E89" s="209"/>
      <c r="F89" s="209"/>
      <c r="G89" s="209"/>
      <c r="H89" s="209"/>
      <c r="I89" s="209"/>
    </row>
    <row r="90" spans="1:10" x14ac:dyDescent="0.25">
      <c r="A90" s="209"/>
      <c r="B90" s="209"/>
      <c r="C90" s="209"/>
      <c r="D90" s="209"/>
      <c r="E90" s="209"/>
      <c r="F90" s="209"/>
      <c r="G90" s="209"/>
      <c r="H90" s="209"/>
      <c r="I90" s="209"/>
    </row>
  </sheetData>
  <mergeCells count="3">
    <mergeCell ref="H4:I4"/>
    <mergeCell ref="A85:B85"/>
    <mergeCell ref="B4:C4"/>
  </mergeCells>
  <pageMargins left="0.78740157499999996" right="0.78740157499999996" top="0.984251969" bottom="0.984251969" header="0.4921259845" footer="0.4921259845"/>
  <pageSetup paperSize="9" orientation="landscape" r:id="rId1"/>
  <headerFooter alignWithMargins="0">
    <oddHeader xml:space="preserve">&amp;C </oddHeader>
    <oddFooter xml:space="preserve">&amp;C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B70E1DD-0E56-4DD6-971E-5D3666AC9F9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Einsatzstoffe Nr. 2.2</vt:lpstr>
      <vt:lpstr>Kostenplan Nr. 2.2</vt:lpstr>
      <vt:lpstr>Anlage W Nr. 2.2</vt:lpstr>
      <vt:lpstr>Biogasleitung ausblenden</vt:lpstr>
      <vt:lpstr>'Anlage W Nr. 2.2'!Druckbereich</vt:lpstr>
      <vt:lpstr>'Einsatzstoffe Nr. 2.2'!Druckbereich</vt:lpstr>
      <vt:lpstr>'Einsatzstoffe Nr. 2.2'!Energiepflanzen</vt:lpstr>
      <vt:lpstr>'Einsatzstoffe Nr. 2.2'!Koppelprodukt_Zwischenfrucht</vt:lpstr>
      <vt:lpstr>'Einsatzstoffe Nr. 2.2'!Wirtschaftsdünger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Wagner, Robert (carmen-ev)</dc:creator>
  <cp:lastModifiedBy>Faltl, Sonja (tfz)</cp:lastModifiedBy>
  <cp:lastPrinted>2024-06-05T08:29:11Z</cp:lastPrinted>
  <dcterms:created xsi:type="dcterms:W3CDTF">2023-10-19T14:44:46Z</dcterms:created>
  <dcterms:modified xsi:type="dcterms:W3CDTF">2024-06-05T08:29:21Z</dcterms:modified>
</cp:coreProperties>
</file>